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390" windowHeight="5550" firstSheet="25" activeTab="26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INALDO JÚNIOR" sheetId="47" r:id="rId31"/>
    <sheet name="RENATO ANTUNES" sheetId="31" r:id="rId32"/>
    <sheet name="RICARDO CRUZ" sheetId="40" r:id="rId33"/>
    <sheet name="RODRIGO COUTINHO" sheetId="45" r:id="rId34"/>
    <sheet name="ROGÉRIO DE LUCCA" sheetId="38" r:id="rId35"/>
    <sheet name="ROMERINHO JATOBÁ " sheetId="24" r:id="rId36"/>
    <sheet name="RAFAEL ACIOLI" sheetId="8" r:id="rId37"/>
    <sheet name="ROMERO ALBUQUERQUE" sheetId="46" r:id="rId38"/>
    <sheet name="WANDERSON SOBRAL" sheetId="44" r:id="rId39"/>
    <sheet name="3" sheetId="42" r:id="rId40"/>
    <sheet name="4" sheetId="49" r:id="rId41"/>
    <sheet name="5" sheetId="32" r:id="rId42"/>
    <sheet name=".." sheetId="18" r:id="rId43"/>
    <sheet name="6" sheetId="34" r:id="rId44"/>
  </sheets>
  <calcPr calcId="145621"/>
</workbook>
</file>

<file path=xl/calcChain.xml><?xml version="1.0" encoding="utf-8"?>
<calcChain xmlns="http://schemas.openxmlformats.org/spreadsheetml/2006/main">
  <c r="D19" i="45" l="1"/>
  <c r="C19" i="45"/>
  <c r="D22" i="44" l="1"/>
  <c r="C22" i="44"/>
  <c r="B22" i="44"/>
  <c r="D22" i="46"/>
  <c r="C22" i="46"/>
  <c r="B22" i="46"/>
  <c r="D22" i="8"/>
  <c r="C22" i="8"/>
  <c r="B22" i="8"/>
  <c r="B22" i="24"/>
  <c r="C22" i="45"/>
  <c r="B22" i="45"/>
  <c r="D22" i="40"/>
  <c r="C22" i="40"/>
  <c r="B22" i="40"/>
  <c r="D22" i="31"/>
  <c r="C22" i="31"/>
  <c r="B22" i="31"/>
  <c r="D22" i="35"/>
  <c r="C22" i="35"/>
  <c r="B22" i="35"/>
  <c r="D22" i="27"/>
  <c r="C22" i="27"/>
  <c r="B22" i="27"/>
  <c r="D22" i="41"/>
  <c r="C22" i="41"/>
  <c r="B22" i="41"/>
  <c r="D22" i="22"/>
  <c r="C22" i="22"/>
  <c r="B22" i="22"/>
  <c r="D22" i="19"/>
  <c r="C22" i="19"/>
  <c r="B22" i="19"/>
  <c r="D22" i="23"/>
  <c r="C22" i="23"/>
  <c r="B22" i="23"/>
  <c r="D22" i="25"/>
  <c r="C22" i="25"/>
  <c r="B22" i="25"/>
  <c r="D22" i="20"/>
  <c r="C22" i="20"/>
  <c r="B22" i="20"/>
  <c r="D19" i="15"/>
  <c r="C22" i="15"/>
  <c r="B22" i="15"/>
  <c r="D22" i="33"/>
  <c r="C22" i="33"/>
  <c r="B22" i="33"/>
  <c r="D22" i="21"/>
  <c r="C22" i="21"/>
  <c r="B22" i="21"/>
  <c r="D22" i="37"/>
  <c r="C22" i="37"/>
  <c r="B22" i="37"/>
  <c r="D22" i="3"/>
  <c r="C22" i="3"/>
  <c r="B22" i="3"/>
  <c r="D22" i="16"/>
  <c r="C22" i="16"/>
  <c r="B22" i="16"/>
  <c r="C22" i="17"/>
  <c r="B22" i="17"/>
  <c r="D22" i="11"/>
  <c r="C22" i="11"/>
  <c r="B22" i="11"/>
  <c r="D22" i="14"/>
  <c r="C22" i="14"/>
  <c r="B22" i="14"/>
  <c r="D22" i="10"/>
  <c r="C22" i="10"/>
  <c r="B22" i="10"/>
  <c r="D22" i="9"/>
  <c r="C22" i="9"/>
  <c r="B22" i="9"/>
  <c r="D22" i="12"/>
  <c r="C22" i="12"/>
  <c r="B22" i="12"/>
  <c r="D22" i="7"/>
  <c r="C22" i="7"/>
  <c r="B22" i="7"/>
  <c r="D22" i="6"/>
  <c r="C22" i="6"/>
  <c r="B22" i="6"/>
  <c r="D22" i="5"/>
  <c r="C22" i="5"/>
  <c r="B22" i="5"/>
  <c r="D22" i="4"/>
  <c r="C22" i="4"/>
  <c r="B22" i="4"/>
  <c r="D22" i="30"/>
  <c r="C22" i="30"/>
  <c r="B22" i="30"/>
  <c r="C22" i="2"/>
  <c r="D22" i="2"/>
  <c r="B22" i="2"/>
  <c r="C21" i="29"/>
  <c r="D22" i="29"/>
  <c r="C22" i="29"/>
  <c r="B22" i="29"/>
  <c r="D19" i="21"/>
  <c r="C19" i="21"/>
  <c r="D13" i="6"/>
  <c r="D19" i="6" s="1"/>
  <c r="D21" i="6" s="1"/>
  <c r="D19" i="12"/>
  <c r="D19" i="24"/>
  <c r="D15" i="3"/>
  <c r="D19" i="3"/>
  <c r="D19" i="41"/>
  <c r="C19" i="41"/>
  <c r="D19" i="19"/>
  <c r="D19" i="33"/>
  <c r="C19" i="33"/>
  <c r="D19" i="31"/>
  <c r="D19" i="46"/>
  <c r="D19" i="25"/>
  <c r="D21" i="25" s="1"/>
  <c r="D19" i="40"/>
  <c r="D19" i="10"/>
  <c r="D19" i="23"/>
  <c r="D21" i="23" s="1"/>
  <c r="D19" i="2"/>
  <c r="E19" i="2"/>
  <c r="F19" i="2"/>
  <c r="G19" i="2"/>
  <c r="H19" i="2"/>
  <c r="I19" i="2"/>
  <c r="J19" i="2"/>
  <c r="K19" i="2"/>
  <c r="L19" i="2"/>
  <c r="M19" i="2"/>
  <c r="D19" i="30"/>
  <c r="C19" i="30"/>
  <c r="D19" i="29"/>
  <c r="D19" i="44"/>
  <c r="D15" i="11"/>
  <c r="D19" i="11" s="1"/>
  <c r="D21" i="11" s="1"/>
  <c r="D19" i="37"/>
  <c r="D19" i="14"/>
  <c r="D21" i="14" s="1"/>
  <c r="D19" i="16"/>
  <c r="C19" i="16"/>
  <c r="C21" i="16" s="1"/>
  <c r="D19" i="8"/>
  <c r="D21" i="8" s="1"/>
  <c r="D19" i="35"/>
  <c r="D21" i="35" s="1"/>
  <c r="D19" i="27"/>
  <c r="D21" i="27" s="1"/>
  <c r="D19" i="22"/>
  <c r="D21" i="22" s="1"/>
  <c r="D19" i="20"/>
  <c r="D19" i="4"/>
  <c r="D21" i="4" s="1"/>
  <c r="D15" i="4"/>
  <c r="D19" i="7"/>
  <c r="D19" i="5"/>
  <c r="D21" i="5" s="1"/>
  <c r="D19" i="9"/>
  <c r="C19" i="14"/>
  <c r="C21" i="14" s="1"/>
  <c r="C19" i="10"/>
  <c r="C21" i="10"/>
  <c r="C21" i="24"/>
  <c r="D22" i="24" s="1"/>
  <c r="C19" i="15"/>
  <c r="C19" i="37"/>
  <c r="C21" i="37"/>
  <c r="C19" i="5"/>
  <c r="C21" i="5" s="1"/>
  <c r="C19" i="19"/>
  <c r="C21" i="19"/>
  <c r="C19" i="25"/>
  <c r="C21" i="25" s="1"/>
  <c r="C19" i="3"/>
  <c r="C19" i="46"/>
  <c r="C21" i="46" s="1"/>
  <c r="C19" i="17"/>
  <c r="C21" i="17"/>
  <c r="C19" i="8"/>
  <c r="C21" i="8" s="1"/>
  <c r="C19" i="6"/>
  <c r="C21" i="6"/>
  <c r="C19" i="23"/>
  <c r="C21" i="23" s="1"/>
  <c r="C19" i="11"/>
  <c r="C21" i="11"/>
  <c r="C19" i="35"/>
  <c r="C21" i="35" s="1"/>
  <c r="C19" i="4"/>
  <c r="C19" i="20"/>
  <c r="C21" i="20"/>
  <c r="C19" i="29"/>
  <c r="C19" i="9"/>
  <c r="C21" i="9"/>
  <c r="C19" i="44"/>
  <c r="C21" i="44" s="1"/>
  <c r="C19" i="7"/>
  <c r="C21" i="7"/>
  <c r="C19" i="27"/>
  <c r="C21" i="27" s="1"/>
  <c r="B15" i="23"/>
  <c r="B15" i="25"/>
  <c r="B19" i="25"/>
  <c r="B21" i="25" s="1"/>
  <c r="B15" i="20"/>
  <c r="B21" i="20"/>
  <c r="B18" i="20"/>
  <c r="B19" i="20" s="1"/>
  <c r="B15" i="11"/>
  <c r="B19" i="11"/>
  <c r="B21" i="11"/>
  <c r="B15" i="6"/>
  <c r="B19" i="6" s="1"/>
  <c r="B21" i="6" s="1"/>
  <c r="B15" i="4"/>
  <c r="B19" i="4"/>
  <c r="B21" i="4"/>
  <c r="M21" i="8"/>
  <c r="L21" i="8"/>
  <c r="K21" i="8"/>
  <c r="J21" i="8"/>
  <c r="I21" i="8"/>
  <c r="H21" i="8"/>
  <c r="G21" i="8"/>
  <c r="F21" i="8"/>
  <c r="E21" i="8"/>
  <c r="B19" i="8"/>
  <c r="B21" i="8"/>
  <c r="M21" i="37"/>
  <c r="L21" i="37"/>
  <c r="K21" i="37"/>
  <c r="J21" i="37"/>
  <c r="I21" i="37"/>
  <c r="H21" i="37"/>
  <c r="G21" i="37"/>
  <c r="F21" i="37"/>
  <c r="E21" i="37"/>
  <c r="D21" i="37"/>
  <c r="B19" i="37"/>
  <c r="B21" i="37"/>
  <c r="M21" i="44"/>
  <c r="L21" i="44"/>
  <c r="K21" i="44"/>
  <c r="J21" i="44"/>
  <c r="I21" i="44"/>
  <c r="H21" i="44"/>
  <c r="G21" i="44"/>
  <c r="F21" i="44"/>
  <c r="E21" i="44"/>
  <c r="D21" i="44"/>
  <c r="B19" i="44"/>
  <c r="B21" i="44"/>
  <c r="M21" i="46"/>
  <c r="L21" i="46"/>
  <c r="K21" i="46"/>
  <c r="J21" i="46"/>
  <c r="I21" i="46"/>
  <c r="H21" i="46"/>
  <c r="G21" i="46"/>
  <c r="F21" i="46"/>
  <c r="E21" i="46"/>
  <c r="D21" i="46"/>
  <c r="B19" i="46"/>
  <c r="B21" i="46"/>
  <c r="M21" i="24"/>
  <c r="L21" i="24"/>
  <c r="K21" i="24"/>
  <c r="J21" i="24"/>
  <c r="I21" i="24"/>
  <c r="H21" i="24"/>
  <c r="G21" i="24"/>
  <c r="F21" i="24"/>
  <c r="E21" i="24"/>
  <c r="D21" i="24"/>
  <c r="B19" i="24"/>
  <c r="B21" i="24"/>
  <c r="M21" i="38"/>
  <c r="L21" i="38"/>
  <c r="K21" i="38"/>
  <c r="J21" i="38"/>
  <c r="I21" i="38"/>
  <c r="H21" i="38"/>
  <c r="G21" i="38"/>
  <c r="F21" i="38"/>
  <c r="E21" i="38"/>
  <c r="M21" i="45"/>
  <c r="L21" i="45"/>
  <c r="K21" i="45"/>
  <c r="J21" i="45"/>
  <c r="I21" i="45"/>
  <c r="H21" i="45"/>
  <c r="G21" i="45"/>
  <c r="F21" i="45"/>
  <c r="E21" i="45"/>
  <c r="D21" i="45"/>
  <c r="D22" i="45" s="1"/>
  <c r="C21" i="45"/>
  <c r="M21" i="40"/>
  <c r="L21" i="40"/>
  <c r="K21" i="40"/>
  <c r="J21" i="40"/>
  <c r="I21" i="40"/>
  <c r="H21" i="40"/>
  <c r="G21" i="40"/>
  <c r="F21" i="40"/>
  <c r="E21" i="40"/>
  <c r="D21" i="40"/>
  <c r="M21" i="31"/>
  <c r="L21" i="31"/>
  <c r="K21" i="31"/>
  <c r="J21" i="31"/>
  <c r="I21" i="31"/>
  <c r="H21" i="31"/>
  <c r="G21" i="31"/>
  <c r="F21" i="31"/>
  <c r="E21" i="31"/>
  <c r="D21" i="31"/>
  <c r="M21" i="47"/>
  <c r="L21" i="47"/>
  <c r="K21" i="47"/>
  <c r="J21" i="47"/>
  <c r="I21" i="47"/>
  <c r="H21" i="47"/>
  <c r="G21" i="47"/>
  <c r="F21" i="47"/>
  <c r="E21" i="47"/>
  <c r="M21" i="35"/>
  <c r="L21" i="35"/>
  <c r="K21" i="35"/>
  <c r="J21" i="35"/>
  <c r="I21" i="35"/>
  <c r="H21" i="35"/>
  <c r="G21" i="35"/>
  <c r="F21" i="35"/>
  <c r="E21" i="35"/>
  <c r="B19" i="35"/>
  <c r="B21" i="35" s="1"/>
  <c r="M21" i="27"/>
  <c r="L21" i="27"/>
  <c r="K21" i="27"/>
  <c r="J21" i="27"/>
  <c r="I21" i="27"/>
  <c r="H21" i="27"/>
  <c r="G21" i="27"/>
  <c r="F21" i="27"/>
  <c r="E21" i="27"/>
  <c r="B19" i="27"/>
  <c r="B21" i="27" s="1"/>
  <c r="M21" i="41"/>
  <c r="L21" i="41"/>
  <c r="K21" i="41"/>
  <c r="J21" i="41"/>
  <c r="I21" i="41"/>
  <c r="H21" i="41"/>
  <c r="G21" i="41"/>
  <c r="F21" i="41"/>
  <c r="E21" i="41"/>
  <c r="D21" i="41"/>
  <c r="C21" i="41"/>
  <c r="M21" i="28"/>
  <c r="L21" i="28"/>
  <c r="K21" i="28"/>
  <c r="J21" i="28"/>
  <c r="I21" i="28"/>
  <c r="H21" i="28"/>
  <c r="G21" i="28"/>
  <c r="F21" i="28"/>
  <c r="E21" i="28"/>
  <c r="D22" i="28"/>
  <c r="M21" i="22"/>
  <c r="L21" i="22"/>
  <c r="K21" i="22"/>
  <c r="J21" i="22"/>
  <c r="I21" i="22"/>
  <c r="H21" i="22"/>
  <c r="G21" i="22"/>
  <c r="F21" i="22"/>
  <c r="E21" i="22"/>
  <c r="B19" i="22"/>
  <c r="B21" i="22" s="1"/>
  <c r="M21" i="19"/>
  <c r="L21" i="19"/>
  <c r="K21" i="19"/>
  <c r="J21" i="19"/>
  <c r="I21" i="19"/>
  <c r="H21" i="19"/>
  <c r="G21" i="19"/>
  <c r="F21" i="19"/>
  <c r="E21" i="19"/>
  <c r="D21" i="19"/>
  <c r="B19" i="19"/>
  <c r="B21" i="19" s="1"/>
  <c r="M21" i="18"/>
  <c r="L21" i="18"/>
  <c r="K21" i="18"/>
  <c r="J21" i="18"/>
  <c r="I21" i="18"/>
  <c r="H21" i="18"/>
  <c r="G21" i="18"/>
  <c r="F21" i="18"/>
  <c r="E21" i="18"/>
  <c r="D21" i="18"/>
  <c r="C21" i="18"/>
  <c r="B20" i="18"/>
  <c r="B19" i="18"/>
  <c r="B21" i="18"/>
  <c r="M21" i="23"/>
  <c r="L21" i="23"/>
  <c r="K21" i="23"/>
  <c r="J21" i="23"/>
  <c r="I21" i="23"/>
  <c r="H21" i="23"/>
  <c r="G21" i="23"/>
  <c r="F21" i="23"/>
  <c r="E21" i="23"/>
  <c r="B19" i="23"/>
  <c r="B21" i="23"/>
  <c r="M21" i="25"/>
  <c r="L21" i="25"/>
  <c r="K21" i="25"/>
  <c r="J21" i="25"/>
  <c r="I21" i="25"/>
  <c r="H21" i="25"/>
  <c r="G21" i="25"/>
  <c r="F21" i="25"/>
  <c r="E21" i="25"/>
  <c r="M21" i="20"/>
  <c r="L21" i="20"/>
  <c r="K21" i="20"/>
  <c r="J21" i="20"/>
  <c r="I21" i="20"/>
  <c r="H21" i="20"/>
  <c r="G21" i="20"/>
  <c r="F21" i="20"/>
  <c r="E21" i="20"/>
  <c r="D21" i="20"/>
  <c r="M21" i="15"/>
  <c r="L21" i="15"/>
  <c r="K21" i="15"/>
  <c r="J21" i="15"/>
  <c r="I21" i="15"/>
  <c r="H21" i="15"/>
  <c r="G21" i="15"/>
  <c r="F21" i="15"/>
  <c r="E21" i="15"/>
  <c r="D21" i="15"/>
  <c r="D22" i="15" s="1"/>
  <c r="C21" i="15"/>
  <c r="B19" i="15"/>
  <c r="B21" i="15"/>
  <c r="M21" i="33"/>
  <c r="L21" i="33"/>
  <c r="K21" i="33"/>
  <c r="J21" i="33"/>
  <c r="I21" i="33"/>
  <c r="H21" i="33"/>
  <c r="G21" i="33"/>
  <c r="F21" i="33"/>
  <c r="E21" i="33"/>
  <c r="D21" i="33"/>
  <c r="C21" i="33"/>
  <c r="M21" i="21"/>
  <c r="L21" i="21"/>
  <c r="K21" i="21"/>
  <c r="J21" i="21"/>
  <c r="I21" i="21"/>
  <c r="H21" i="21"/>
  <c r="G21" i="21"/>
  <c r="F21" i="21"/>
  <c r="E21" i="21"/>
  <c r="D21" i="21"/>
  <c r="C21" i="21"/>
  <c r="M21" i="13"/>
  <c r="L21" i="13"/>
  <c r="K21" i="13"/>
  <c r="J21" i="13"/>
  <c r="I21" i="13"/>
  <c r="H21" i="13"/>
  <c r="G21" i="13"/>
  <c r="F21" i="13"/>
  <c r="E21" i="13"/>
  <c r="M21" i="3"/>
  <c r="L21" i="3"/>
  <c r="K21" i="3"/>
  <c r="J21" i="3"/>
  <c r="I21" i="3"/>
  <c r="H21" i="3"/>
  <c r="G21" i="3"/>
  <c r="F21" i="3"/>
  <c r="E21" i="3"/>
  <c r="D21" i="3"/>
  <c r="C21" i="3"/>
  <c r="B19" i="3"/>
  <c r="B21" i="3"/>
  <c r="M21" i="16"/>
  <c r="L21" i="16"/>
  <c r="K21" i="16"/>
  <c r="J21" i="16"/>
  <c r="I21" i="16"/>
  <c r="H21" i="16"/>
  <c r="G21" i="16"/>
  <c r="F21" i="16"/>
  <c r="E21" i="16"/>
  <c r="D21" i="16"/>
  <c r="B19" i="16"/>
  <c r="B21" i="16"/>
  <c r="M21" i="17"/>
  <c r="L21" i="17"/>
  <c r="K21" i="17"/>
  <c r="J21" i="17"/>
  <c r="I21" i="17"/>
  <c r="H21" i="17"/>
  <c r="G21" i="17"/>
  <c r="F21" i="17"/>
  <c r="E21" i="17"/>
  <c r="D22" i="17"/>
  <c r="B19" i="17"/>
  <c r="B21" i="17"/>
  <c r="M21" i="11"/>
  <c r="L21" i="11"/>
  <c r="K21" i="11"/>
  <c r="J21" i="11"/>
  <c r="I21" i="11"/>
  <c r="H21" i="11"/>
  <c r="G21" i="11"/>
  <c r="F21" i="11"/>
  <c r="E21" i="11"/>
  <c r="M21" i="14"/>
  <c r="L21" i="14"/>
  <c r="K21" i="14"/>
  <c r="J21" i="14"/>
  <c r="I21" i="14"/>
  <c r="H21" i="14"/>
  <c r="G21" i="14"/>
  <c r="F21" i="14"/>
  <c r="E21" i="14"/>
  <c r="B19" i="14"/>
  <c r="B21" i="14"/>
  <c r="M21" i="10"/>
  <c r="L21" i="10"/>
  <c r="K21" i="10"/>
  <c r="J21" i="10"/>
  <c r="I21" i="10"/>
  <c r="H21" i="10"/>
  <c r="G21" i="10"/>
  <c r="F21" i="10"/>
  <c r="E21" i="10"/>
  <c r="D21" i="10"/>
  <c r="B19" i="10"/>
  <c r="B21" i="10"/>
  <c r="M21" i="9"/>
  <c r="L21" i="9"/>
  <c r="K21" i="9"/>
  <c r="J21" i="9"/>
  <c r="I21" i="9"/>
  <c r="H21" i="9"/>
  <c r="G21" i="9"/>
  <c r="F21" i="9"/>
  <c r="E21" i="9"/>
  <c r="D21" i="9"/>
  <c r="B19" i="9"/>
  <c r="B21" i="9"/>
  <c r="M21" i="26"/>
  <c r="L21" i="26"/>
  <c r="K21" i="26"/>
  <c r="J21" i="26"/>
  <c r="I21" i="26"/>
  <c r="H21" i="26"/>
  <c r="G21" i="26"/>
  <c r="F21" i="26"/>
  <c r="E21" i="26"/>
  <c r="D21" i="26"/>
  <c r="C21" i="26"/>
  <c r="M21" i="12"/>
  <c r="L21" i="12"/>
  <c r="K21" i="12"/>
  <c r="J21" i="12"/>
  <c r="I21" i="12"/>
  <c r="H21" i="12"/>
  <c r="G21" i="12"/>
  <c r="F21" i="12"/>
  <c r="E21" i="12"/>
  <c r="D21" i="12"/>
  <c r="B19" i="12"/>
  <c r="B21" i="12" s="1"/>
  <c r="M21" i="7"/>
  <c r="L21" i="7"/>
  <c r="K21" i="7"/>
  <c r="J21" i="7"/>
  <c r="I21" i="7"/>
  <c r="H21" i="7"/>
  <c r="G21" i="7"/>
  <c r="F21" i="7"/>
  <c r="E21" i="7"/>
  <c r="D21" i="7"/>
  <c r="B19" i="7"/>
  <c r="B21" i="7"/>
  <c r="M21" i="6"/>
  <c r="L21" i="6"/>
  <c r="K21" i="6"/>
  <c r="J21" i="6"/>
  <c r="I21" i="6"/>
  <c r="H21" i="6"/>
  <c r="G21" i="6"/>
  <c r="F21" i="6"/>
  <c r="E21" i="6"/>
  <c r="M21" i="5"/>
  <c r="L21" i="5"/>
  <c r="K21" i="5"/>
  <c r="J21" i="5"/>
  <c r="I21" i="5"/>
  <c r="H21" i="5"/>
  <c r="G21" i="5"/>
  <c r="F21" i="5"/>
  <c r="E21" i="5"/>
  <c r="B19" i="5"/>
  <c r="B21" i="5"/>
  <c r="M21" i="4"/>
  <c r="L21" i="4"/>
  <c r="K21" i="4"/>
  <c r="J21" i="4"/>
  <c r="I21" i="4"/>
  <c r="H21" i="4"/>
  <c r="G21" i="4"/>
  <c r="F21" i="4"/>
  <c r="E21" i="4"/>
  <c r="C21" i="4"/>
  <c r="M21" i="30"/>
  <c r="L21" i="30"/>
  <c r="K21" i="30"/>
  <c r="J21" i="30"/>
  <c r="I21" i="30"/>
  <c r="H21" i="30"/>
  <c r="G21" i="30"/>
  <c r="F21" i="30"/>
  <c r="E21" i="30"/>
  <c r="D21" i="30"/>
  <c r="C21" i="30"/>
  <c r="M21" i="2"/>
  <c r="L21" i="2"/>
  <c r="K21" i="2"/>
  <c r="J21" i="2"/>
  <c r="I21" i="2"/>
  <c r="H21" i="2"/>
  <c r="G21" i="2"/>
  <c r="F21" i="2"/>
  <c r="E21" i="2"/>
  <c r="D21" i="2"/>
  <c r="B19" i="2"/>
  <c r="B21" i="2"/>
  <c r="M21" i="29"/>
  <c r="L21" i="29"/>
  <c r="K21" i="29"/>
  <c r="J21" i="29"/>
  <c r="I21" i="29"/>
  <c r="H21" i="29"/>
  <c r="G21" i="29"/>
  <c r="F21" i="29"/>
  <c r="E21" i="29"/>
  <c r="D21" i="29"/>
  <c r="B19" i="29"/>
  <c r="B21" i="29"/>
  <c r="M12" i="49"/>
  <c r="M14" i="49"/>
  <c r="M15" i="49"/>
  <c r="L12" i="49"/>
  <c r="L14" i="49" s="1"/>
  <c r="L15" i="49" s="1"/>
  <c r="K12" i="49"/>
  <c r="K14" i="49" s="1"/>
  <c r="J12" i="49"/>
  <c r="J14" i="49"/>
  <c r="J15" i="49"/>
  <c r="I12" i="49"/>
  <c r="I14" i="49"/>
  <c r="I15" i="49"/>
  <c r="H12" i="49"/>
  <c r="H14" i="49" s="1"/>
  <c r="G12" i="49"/>
  <c r="G14" i="49"/>
  <c r="F12" i="49"/>
  <c r="F14" i="49"/>
  <c r="F15" i="49"/>
  <c r="D12" i="49"/>
  <c r="D14" i="49" s="1"/>
  <c r="D15" i="49" s="1"/>
  <c r="C12" i="49"/>
  <c r="C14" i="49"/>
  <c r="C15" i="49" s="1"/>
  <c r="B12" i="49"/>
  <c r="B14" i="49"/>
  <c r="E12" i="49"/>
  <c r="E14" i="49" s="1"/>
  <c r="E15" i="49" s="1"/>
  <c r="I12" i="42"/>
  <c r="I14" i="42" s="1"/>
  <c r="I15" i="42" s="1"/>
  <c r="J12" i="42"/>
  <c r="J14" i="42"/>
  <c r="J15" i="42"/>
  <c r="K12" i="42"/>
  <c r="K14" i="42"/>
  <c r="K15" i="42"/>
  <c r="L12" i="42"/>
  <c r="L14" i="42" s="1"/>
  <c r="L15" i="42" s="1"/>
  <c r="M12" i="42"/>
  <c r="M14" i="42"/>
  <c r="M15" i="42" s="1"/>
  <c r="H12" i="42"/>
  <c r="H14" i="42" s="1"/>
  <c r="G12" i="42"/>
  <c r="G14" i="42" s="1"/>
  <c r="G15" i="42" s="1"/>
  <c r="F12" i="42"/>
  <c r="F14" i="42"/>
  <c r="F15" i="42" s="1"/>
  <c r="E12" i="42"/>
  <c r="E14" i="42"/>
  <c r="E15" i="42"/>
  <c r="D12" i="42"/>
  <c r="D14" i="42" s="1"/>
  <c r="D15" i="42"/>
  <c r="C12" i="42"/>
  <c r="C14" i="42"/>
  <c r="C15" i="42" s="1"/>
  <c r="B12" i="42"/>
  <c r="B14" i="42"/>
  <c r="G12" i="32"/>
  <c r="G14" i="32" s="1"/>
  <c r="G15" i="32" s="1"/>
  <c r="B12" i="34"/>
  <c r="B14" i="34"/>
  <c r="C12" i="34"/>
  <c r="C14" i="34" s="1"/>
  <c r="J16" i="34" s="1"/>
  <c r="C15" i="34"/>
  <c r="E12" i="34"/>
  <c r="E14" i="34"/>
  <c r="E15" i="34" s="1"/>
  <c r="F12" i="34"/>
  <c r="F14" i="34"/>
  <c r="G12" i="34"/>
  <c r="G14" i="34" s="1"/>
  <c r="H12" i="34"/>
  <c r="H14" i="34"/>
  <c r="I12" i="34"/>
  <c r="I14" i="34"/>
  <c r="I15" i="34"/>
  <c r="J12" i="34"/>
  <c r="J14" i="34" s="1"/>
  <c r="J15" i="34" s="1"/>
  <c r="K12" i="34"/>
  <c r="K14" i="34"/>
  <c r="K15" i="34" s="1"/>
  <c r="L12" i="34"/>
  <c r="L14" i="34" s="1"/>
  <c r="L15" i="34" s="1"/>
  <c r="M12" i="34"/>
  <c r="M14" i="34"/>
  <c r="M15" i="34" s="1"/>
  <c r="E12" i="32"/>
  <c r="E14" i="32" s="1"/>
  <c r="E15" i="32"/>
  <c r="B12" i="32"/>
  <c r="B14" i="32" s="1"/>
  <c r="C12" i="32"/>
  <c r="C14" i="32"/>
  <c r="C15" i="32" s="1"/>
  <c r="D12" i="32"/>
  <c r="F12" i="32"/>
  <c r="F14" i="32"/>
  <c r="F15" i="32"/>
  <c r="H12" i="32"/>
  <c r="H14" i="32" s="1"/>
  <c r="H15" i="32" s="1"/>
  <c r="I12" i="32"/>
  <c r="I14" i="32"/>
  <c r="I15" i="32"/>
  <c r="J12" i="32"/>
  <c r="J14" i="32"/>
  <c r="J15" i="32"/>
  <c r="K12" i="32"/>
  <c r="K14" i="32" s="1"/>
  <c r="K15" i="32"/>
  <c r="L12" i="32"/>
  <c r="L14" i="32"/>
  <c r="L15" i="32" s="1"/>
  <c r="M12" i="32"/>
  <c r="M14" i="32"/>
  <c r="M15" i="32" s="1"/>
  <c r="D15" i="32"/>
  <c r="D12" i="34"/>
  <c r="D14" i="34"/>
  <c r="D15" i="34" s="1"/>
  <c r="B15" i="42"/>
  <c r="E16" i="49"/>
  <c r="B16" i="49"/>
  <c r="I16" i="49"/>
  <c r="K16" i="34"/>
  <c r="B16" i="34"/>
  <c r="G15" i="49"/>
  <c r="G15" i="34"/>
  <c r="C22" i="24" l="1"/>
  <c r="B22" i="28"/>
  <c r="C22" i="28"/>
  <c r="K15" i="49"/>
  <c r="L16" i="49"/>
  <c r="L16" i="34"/>
  <c r="F16" i="32"/>
  <c r="E16" i="32"/>
  <c r="J16" i="32"/>
  <c r="C16" i="32"/>
  <c r="I16" i="32"/>
  <c r="B15" i="32"/>
  <c r="B16" i="32"/>
  <c r="K16" i="32"/>
  <c r="G16" i="32"/>
  <c r="L16" i="32"/>
  <c r="H16" i="32"/>
  <c r="D16" i="32"/>
  <c r="M16" i="42"/>
  <c r="H15" i="42"/>
  <c r="L16" i="42"/>
  <c r="M16" i="34"/>
  <c r="M16" i="49"/>
  <c r="H15" i="49"/>
  <c r="E16" i="42"/>
  <c r="I16" i="42"/>
  <c r="F16" i="34"/>
  <c r="H16" i="34"/>
  <c r="F15" i="34"/>
  <c r="C16" i="49"/>
  <c r="G16" i="42"/>
  <c r="F16" i="42"/>
  <c r="M16" i="32"/>
  <c r="H16" i="42"/>
  <c r="G16" i="34"/>
  <c r="H16" i="49"/>
  <c r="F16" i="49"/>
  <c r="H15" i="34"/>
  <c r="C16" i="34"/>
  <c r="I16" i="34"/>
  <c r="E16" i="34"/>
  <c r="B16" i="42"/>
  <c r="C16" i="42"/>
  <c r="K16" i="42"/>
  <c r="J16" i="49"/>
  <c r="G16" i="49"/>
  <c r="D16" i="49"/>
  <c r="J16" i="42"/>
  <c r="D16" i="42"/>
  <c r="D16" i="34"/>
  <c r="B15" i="34"/>
  <c r="K16" i="49"/>
  <c r="B15" i="49"/>
</calcChain>
</file>

<file path=xl/sharedStrings.xml><?xml version="1.0" encoding="utf-8"?>
<sst xmlns="http://schemas.openxmlformats.org/spreadsheetml/2006/main" count="1495" uniqueCount="89">
  <si>
    <t>DESCRIÇÃO</t>
  </si>
  <si>
    <t>JAN</t>
  </si>
  <si>
    <t>FEV</t>
  </si>
  <si>
    <t>MAR</t>
  </si>
  <si>
    <t>ABR</t>
  </si>
  <si>
    <t>MAI</t>
  </si>
  <si>
    <t>JUN</t>
  </si>
  <si>
    <t>JUL</t>
  </si>
  <si>
    <t>AGS</t>
  </si>
  <si>
    <t>SET</t>
  </si>
  <si>
    <t>OUT</t>
  </si>
  <si>
    <t>NOV</t>
  </si>
  <si>
    <t>DEZ</t>
  </si>
  <si>
    <t>Locomoção do Parlamentar e assessores vinculados ao gabinete do Parlamentar,compreendendo passsagens, hospedagens, transporte e locação de veículos automotores, etc.</t>
  </si>
  <si>
    <t>Peças, acessórios e serviços gerais de veículos a serviço do gabinete do parlamentar, exceto troca de oleos e abastecimento</t>
  </si>
  <si>
    <t>Locação de imóveis, utilizados como escritório de apoio ao exercício da atividade parlamentar, compreendendo: aluguel dos imóveis e as despesas concernentes a eles, tais como: impostos e taxas públicas;telefonia móvel e fixa;fornecimento de água (compesa) e energia (Celpe);taxas condominiais ordinárias</t>
  </si>
  <si>
    <t>Contratação de empresas que prestem assessoria e/ou consultoria com  finalidade: apoio a atividade parlamentar, pesquisas,trabalhos técnicos, produção de videos ou documentários.</t>
  </si>
  <si>
    <t>Serviços postais (excetuando-se aqueles criados na Res.2441/07 e alterações posteriores), assinaturas de jornais, revistas e publicações</t>
  </si>
  <si>
    <t>MÉDIA MENSAL DE GASTOS</t>
  </si>
  <si>
    <t>MÉDIA MENSAL ACUMULADO  DE GASTOS</t>
  </si>
  <si>
    <t>TOTAL VERBA INDENIZATÓRIA</t>
  </si>
  <si>
    <t>Cópia heliográfica, encadernação e plastificação de documentos; edição de jornais, livros, revistas. Impressos gráficos para consumo do Gabinete do Parlamentar</t>
  </si>
  <si>
    <t>Aquisições de meterial de expediente, limpesa e suprimentos de informática, etc.</t>
  </si>
  <si>
    <t xml:space="preserve">Acesso a internet, locação de móveis e equipamentos, aquisição ou locação de software, assinaturas de TV a cabo ou similar, </t>
  </si>
  <si>
    <t>RECURSOS PRÓPRIOS E/OU GLOSA</t>
  </si>
  <si>
    <t>VERBA INDENIZATÓRIA PAGA NO MÊS</t>
  </si>
  <si>
    <t>AGO</t>
  </si>
  <si>
    <t xml:space="preserve"> </t>
  </si>
  <si>
    <t>Locação de imóveis, eles, tais como: impostos e taxas públicas;telefonia móvel e fixa;fornecimento de água (compesa) e energia (Celpe);taxas condominiais ordinárias</t>
  </si>
  <si>
    <t xml:space="preserve">Locação de imóveis. </t>
  </si>
  <si>
    <t xml:space="preserve">            </t>
  </si>
  <si>
    <t>e</t>
  </si>
  <si>
    <t>PORTAL DA TRANSPARÊNCIA DA CÂMARA MUNICIPAL DO RECIFE</t>
  </si>
  <si>
    <t>VEREADOR XXXXXXXX - DEMONSTRATIVO DA VERBA INDENIZATORIA 2017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</si>
  <si>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</si>
  <si>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</si>
  <si>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</si>
  <si>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</si>
  <si>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</si>
  <si>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</si>
  <si>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</si>
  <si>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</si>
  <si>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</si>
  <si>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</si>
  <si>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</si>
  <si>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</si>
  <si>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</si>
  <si>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</si>
  <si>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</si>
  <si>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VEREADOR Alcides Teixeira Neto - DEMONSTRATIVO DA VERBA INDENIZATORIA 2017</t>
  </si>
  <si>
    <t>VEREADOR Jairo Britto - DEMONSTRATIVO DA VERBA INDENIZATORIA 2017</t>
  </si>
  <si>
    <t>VEREADOR Aerto Luna - DEMONSTRATIVO DA VERBA INDENIZATORIA 2017</t>
  </si>
  <si>
    <t>VEREADOR Antônio Luiz Neto - DEMONSTRATIVO DA VERBA INDENIZATORIA 2017</t>
  </si>
  <si>
    <t>VEREADOR Amaro Cipriano - DEMONSTRATIVO DA VERBA INDENIZATORIA 2017</t>
  </si>
  <si>
    <t>VEREADOR Aderaldo de Oliveira  - DEMONSTRATIVO DA VERBA INDENIZATORIA 2017</t>
  </si>
  <si>
    <t>VEREADOR Aimée Silva - DEMONSTRATIVO DA VERBA INDENIZATORIA 2017</t>
  </si>
  <si>
    <t>NPC</t>
  </si>
  <si>
    <t>VEREADOR Almir Fernando - DEMONSTRATIVO DA VERBA INDENIZATORIA 2017</t>
  </si>
  <si>
    <t>VEREADOR Ana Lúcia - DEMONSTRATIVO DA VERBA INDENIZATORIA 2017</t>
  </si>
  <si>
    <t>VEREADOR André Régis - DEMONSTRATIVO DA VERBA INDENIZATORIA 2017</t>
  </si>
  <si>
    <t>VEREADOR Augusto Carreras - DEMONSTRATIVO DA VERBA INDENIZATORIA 2017</t>
  </si>
  <si>
    <t>VEREADOR Aline Mariano - DEMONSTRATIVO DA VERBA INDENIZATORIA 2017</t>
  </si>
  <si>
    <t>VEREADOR  Benjamin da Saúde - DEMONSTRATIVO DA VERBA INDENIZATORIA 2017</t>
  </si>
  <si>
    <t>VEREADOR Carlos Gueiros - DEMONSTRATIVO DA VERBA INDENIZATORIA 2017</t>
  </si>
  <si>
    <t>VEREADOR Daize Michelle- DEMONSTRATIVO DA VERBA INDENIZATORIA 2017</t>
  </si>
  <si>
    <t>VEREADOR Davi Muniz- DEMONSTRATIVO DA VERBA INDENIZATORIA 2017</t>
  </si>
  <si>
    <t>VEREADOR Chico Kiko - DEMONSTRATIVO DA VERBA INDENIZATORIA 2017</t>
  </si>
  <si>
    <t>VEREADOR Eduardo Pereira - DEMONSTRATIVO DA VERBA INDENIZATORIA 2017</t>
  </si>
  <si>
    <t>VEREADOR Eduardo Marques - DEMONSTRATIVO DA VERBA INDENIZATORIA 2017</t>
  </si>
  <si>
    <t>VEREADOR Felipe Francismar- DEMONSTRATIVO DA VERBA INDENIZATORIA 2017</t>
  </si>
  <si>
    <t>VEREADOR Fred Ferreira - DEMONSTRATIVO DA VERBA INDENIZATORIA 2017</t>
  </si>
  <si>
    <t>VEREADOR Gilberto Alves - DEMONSTRATIVO DA VERBA INDENIZATORIA 2017</t>
  </si>
  <si>
    <t>VEREADOR Hélio Guabiraba - DEMONSTRATIVO DA VERBA INDENIZATORIA 2017</t>
  </si>
  <si>
    <t>VEREADOR Ivan Moraes - DEMONSTRATIVO DA VERBA INDENIZATORIA 2017</t>
  </si>
  <si>
    <t>VEREADOR Jayme Asfora - DEMONSTRATIVO DA VERBA INDENIZATORIA 2017</t>
  </si>
  <si>
    <t>VEREADOR Júnior Bocão - DEMONSTRATIVO DA VERBA INDENIZATORIA 2017</t>
  </si>
  <si>
    <t>VEREADOR Marcos di Bria - DEMONSTRATIVO DA VERBA INDENIZATORIA 2017</t>
  </si>
  <si>
    <t>VEREADOR Marília Arraes- DEMONSTRATIVO DA VERBA INDENIZATORIA 2017</t>
  </si>
  <si>
    <t>VEREADOR Natália de Menudo - DEMONSTRATIVO DA VERBA INDENIZATORIA 2017</t>
  </si>
  <si>
    <t>VEREADOR Marco Aurélio - DEMONSTRATIVO DA VERBA INDENIZATORIA 2017</t>
  </si>
  <si>
    <t>VEREADOR Rinaldo Júnior - DEMONSTRATIVO DA VERBA INDENIZATORIA 2017</t>
  </si>
  <si>
    <t>VEREADOR Renato Anttunes - DEMONSTRATIVO DA VERBA INDENIZATORIA 2017</t>
  </si>
  <si>
    <t>VEREADOR Ricardo Cruz- DEMONSTRATIVO DA VERBA INDENIZATORIA 2017</t>
  </si>
  <si>
    <t>VEREADOR Rodrigo Coutinho - DEMONSTRATIVO DA VERBA INDENIZATORIA 2017</t>
  </si>
  <si>
    <t>VEREADOR Rogério di Lucca - DEMONSTRATIVO DA VERBA INDENIZATORIA 2017</t>
  </si>
  <si>
    <t>VEREADOR Romerinho Jatobá - DEMONSTRATIVO DA VERBA INDENIZATORIA 2017</t>
  </si>
  <si>
    <t>VEREADOR Rafael Acioli - DEMONSTRATIVO DA VERBA INDENIZATORIA 2017</t>
  </si>
  <si>
    <t>VEREADOR Romero Albuquerque - DEMONSTRATIVO DA VERBA INDENIZATORIA 2017</t>
  </si>
  <si>
    <t>VEREADOR Wanderson Sobral - DEMONSTRATIVO DA VERBA INDENIZATORIA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</si>
</sst>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12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0" fontId="8" fillId="0" borderId="2" xfId="0" applyFont="1" applyFill="1" applyBorder="1"/>
    <xf numFmtId="43" fontId="5" fillId="0" borderId="0" xfId="1" applyFont="1" applyAlignment="1">
      <alignment horizontal="center"/>
    </xf>
    <xf numFmtId="43" fontId="5" fillId="0" borderId="0" xfId="1" applyFont="1"/>
    <xf numFmtId="0" fontId="9" fillId="2" borderId="0" xfId="0" applyFont="1" applyFill="1"/>
    <xf numFmtId="0" fontId="10" fillId="0" borderId="0" xfId="0" applyFont="1"/>
    <xf numFmtId="43" fontId="5" fillId="0" borderId="3" xfId="1" applyFont="1" applyFill="1" applyBorder="1" applyAlignment="1">
      <alignment horizontal="center"/>
    </xf>
    <xf numFmtId="43" fontId="5" fillId="0" borderId="3" xfId="1" applyFont="1" applyFill="1" applyBorder="1"/>
    <xf numFmtId="43" fontId="7" fillId="2" borderId="4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7" fillId="0" borderId="6" xfId="1" applyFont="1" applyFill="1" applyBorder="1"/>
    <xf numFmtId="43" fontId="7" fillId="0" borderId="4" xfId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justify" vertical="top" wrapText="1"/>
    </xf>
    <xf numFmtId="0" fontId="8" fillId="0" borderId="1" xfId="0" applyFont="1" applyFill="1" applyBorder="1"/>
    <xf numFmtId="0" fontId="8" fillId="0" borderId="8" xfId="0" applyFont="1" applyFill="1" applyBorder="1"/>
    <xf numFmtId="0" fontId="8" fillId="3" borderId="5" xfId="0" applyFont="1" applyFill="1" applyBorder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NumberFormat="1" applyFont="1" applyFill="1"/>
    <xf numFmtId="0" fontId="3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43" fontId="7" fillId="0" borderId="3" xfId="1" applyFont="1" applyFill="1" applyBorder="1" applyAlignment="1">
      <alignment horizontal="center"/>
    </xf>
    <xf numFmtId="43" fontId="7" fillId="0" borderId="3" xfId="1" applyFont="1" applyFill="1" applyBorder="1"/>
    <xf numFmtId="0" fontId="8" fillId="3" borderId="2" xfId="0" applyFont="1" applyFill="1" applyBorder="1"/>
    <xf numFmtId="43" fontId="9" fillId="3" borderId="3" xfId="1" applyFont="1" applyFill="1" applyBorder="1" applyAlignment="1">
      <alignment horizontal="center"/>
    </xf>
    <xf numFmtId="43" fontId="9" fillId="2" borderId="0" xfId="0" applyNumberFormat="1" applyFont="1" applyFill="1"/>
    <xf numFmtId="43" fontId="9" fillId="0" borderId="0" xfId="0" applyNumberFormat="1" applyFont="1" applyFill="1"/>
    <xf numFmtId="43" fontId="7" fillId="0" borderId="0" xfId="0" applyNumberFormat="1" applyFont="1" applyFill="1"/>
    <xf numFmtId="0" fontId="11" fillId="3" borderId="5" xfId="0" applyFont="1" applyFill="1" applyBorder="1"/>
    <xf numFmtId="43" fontId="11" fillId="3" borderId="5" xfId="1" applyFont="1" applyFill="1" applyBorder="1" applyAlignment="1">
      <alignment horizontal="center"/>
    </xf>
    <xf numFmtId="43" fontId="12" fillId="0" borderId="6" xfId="1" applyFont="1" applyFill="1" applyBorder="1" applyAlignment="1">
      <alignment horizontal="center"/>
    </xf>
    <xf numFmtId="0" fontId="13" fillId="3" borderId="2" xfId="0" applyFont="1" applyFill="1" applyBorder="1"/>
    <xf numFmtId="0" fontId="14" fillId="0" borderId="2" xfId="0" applyFont="1" applyFill="1" applyBorder="1"/>
    <xf numFmtId="0" fontId="13" fillId="0" borderId="2" xfId="0" applyFont="1" applyFill="1" applyBorder="1"/>
    <xf numFmtId="0" fontId="8" fillId="3" borderId="9" xfId="0" applyFont="1" applyFill="1" applyBorder="1"/>
    <xf numFmtId="43" fontId="7" fillId="3" borderId="10" xfId="1" applyFont="1" applyFill="1" applyBorder="1" applyAlignment="1">
      <alignment horizontal="center"/>
    </xf>
    <xf numFmtId="43" fontId="7" fillId="3" borderId="10" xfId="1" applyFont="1" applyFill="1" applyBorder="1"/>
    <xf numFmtId="0" fontId="15" fillId="3" borderId="9" xfId="0" applyFont="1" applyFill="1" applyBorder="1"/>
    <xf numFmtId="0" fontId="7" fillId="3" borderId="0" xfId="0" applyFont="1" applyFill="1"/>
    <xf numFmtId="0" fontId="13" fillId="3" borderId="9" xfId="0" applyFont="1" applyFill="1" applyBorder="1"/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11" xfId="1" applyFont="1" applyFill="1" applyBorder="1" applyAlignment="1">
      <alignment horizontal="center"/>
    </xf>
    <xf numFmtId="0" fontId="11" fillId="0" borderId="5" xfId="0" applyFont="1" applyFill="1" applyBorder="1"/>
    <xf numFmtId="43" fontId="12" fillId="2" borderId="4" xfId="1" applyFont="1" applyFill="1" applyBorder="1" applyAlignment="1">
      <alignment horizontal="center"/>
    </xf>
    <xf numFmtId="0" fontId="11" fillId="0" borderId="12" xfId="0" applyFont="1" applyFill="1" applyBorder="1"/>
    <xf numFmtId="43" fontId="12" fillId="2" borderId="10" xfId="1" applyFont="1" applyFill="1" applyBorder="1" applyAlignment="1">
      <alignment horizontal="center"/>
    </xf>
    <xf numFmtId="43" fontId="12" fillId="0" borderId="10" xfId="1" applyFont="1" applyFill="1" applyBorder="1" applyAlignment="1">
      <alignment horizontal="center"/>
    </xf>
    <xf numFmtId="43" fontId="12" fillId="0" borderId="10" xfId="1" applyFont="1" applyFill="1" applyBorder="1"/>
    <xf numFmtId="2" fontId="12" fillId="0" borderId="10" xfId="1" applyNumberFormat="1" applyFont="1" applyFill="1" applyBorder="1"/>
    <xf numFmtId="43" fontId="16" fillId="0" borderId="4" xfId="1" applyFont="1" applyFill="1" applyBorder="1" applyAlignment="1">
      <alignment horizontal="center"/>
    </xf>
    <xf numFmtId="43" fontId="16" fillId="0" borderId="3" xfId="1" applyFont="1" applyFill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3" fontId="6" fillId="0" borderId="16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43" fontId="6" fillId="0" borderId="19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B22" sqref="B22:D22"/>
    </sheetView>
  </sheetViews>
  <sheetFormatPr defaultRowHeight="12.75" x14ac:dyDescent="0.2"/>
  <cols>
    <col min="1" max="1" width="44" style="33" customWidth="1"/>
    <col min="2" max="2" width="9.85546875" style="26" customWidth="1"/>
    <col min="3" max="3" width="9.28515625" style="26" customWidth="1"/>
    <col min="4" max="4" width="9.140625" style="27" customWidth="1"/>
    <col min="5" max="5" width="8.140625" style="27" customWidth="1"/>
    <col min="6" max="7" width="8.85546875" style="27" customWidth="1"/>
    <col min="8" max="8" width="7.85546875" style="27" customWidth="1"/>
    <col min="9" max="9" width="8" style="27" customWidth="1"/>
    <col min="10" max="10" width="9.5703125" style="27" customWidth="1"/>
    <col min="11" max="11" width="10.28515625" style="27" customWidth="1"/>
    <col min="12" max="12" width="9.140625" style="27" customWidth="1"/>
    <col min="13" max="13" width="10.28515625" style="27" customWidth="1"/>
    <col min="14" max="16384" width="9.140625" style="29"/>
  </cols>
  <sheetData>
    <row r="1" spans="1:14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4" ht="21.75" thickBot="1" x14ac:dyDescent="0.25">
      <c r="A2" s="70" t="s">
        <v>54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4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4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x14ac:dyDescent="0.2">
      <c r="A5" s="7" t="s">
        <v>34</v>
      </c>
      <c r="B5" s="55">
        <v>3500</v>
      </c>
      <c r="C5" s="55">
        <v>3500</v>
      </c>
      <c r="D5" s="55">
        <v>3500</v>
      </c>
      <c r="E5" s="55"/>
      <c r="F5" s="55"/>
      <c r="G5" s="55"/>
      <c r="H5" s="55"/>
      <c r="I5" s="55"/>
      <c r="J5" s="55"/>
      <c r="K5" s="55"/>
      <c r="L5" s="55"/>
      <c r="M5" s="55"/>
    </row>
    <row r="6" spans="1:14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4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4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4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4" ht="25.5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4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4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4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4" s="34" customFormat="1" ht="25.5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4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4" s="31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  <c r="N16" s="6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3500</v>
      </c>
      <c r="C19" s="44">
        <f>SUM(C5:C18)</f>
        <v>3500</v>
      </c>
      <c r="D19" s="44">
        <f>SUM(D5:D18)</f>
        <v>3500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1500</v>
      </c>
      <c r="C20" s="57">
        <v>1500</v>
      </c>
      <c r="D20" s="57">
        <v>1500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1" style="2" customWidth="1"/>
    <col min="2" max="3" width="9" style="11" bestFit="1" customWidth="1"/>
    <col min="4" max="4" width="9" style="12" bestFit="1" customWidth="1"/>
    <col min="5" max="13" width="7.85546875" style="12" bestFit="1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52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s="13" customFormat="1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x14ac:dyDescent="0.2">
      <c r="A12" s="8" t="s">
        <v>41</v>
      </c>
      <c r="B12" s="57">
        <v>2100</v>
      </c>
      <c r="C12" s="57">
        <v>1960</v>
      </c>
      <c r="D12" s="58">
        <v>2170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13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6" customFormat="1" ht="25.5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2100</v>
      </c>
      <c r="C19" s="44">
        <f>SUM(C5:C18)</f>
        <v>1960</v>
      </c>
      <c r="D19" s="44">
        <f>SUM(D5:D18)</f>
        <v>2170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100</v>
      </c>
      <c r="C20" s="57"/>
      <c r="D20" s="57">
        <v>170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1960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1980</v>
      </c>
      <c r="D22" s="62">
        <f>AVERAGE(B21:D21)</f>
        <v>1986.6666666666667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7.42578125" style="2" customWidth="1"/>
    <col min="2" max="2" width="9.28515625" style="11" customWidth="1"/>
    <col min="3" max="3" width="10" style="11" customWidth="1"/>
    <col min="4" max="4" width="9.28515625" style="12" customWidth="1"/>
    <col min="5" max="5" width="8.42578125" style="12" customWidth="1"/>
    <col min="6" max="6" width="7.7109375" style="12" customWidth="1"/>
    <col min="7" max="7" width="9.140625" style="12" customWidth="1"/>
    <col min="8" max="8" width="8" style="12" customWidth="1"/>
    <col min="9" max="9" width="8.7109375" style="12" customWidth="1"/>
    <col min="10" max="10" width="8.85546875" style="12" customWidth="1"/>
    <col min="11" max="11" width="8.42578125" style="12" customWidth="1"/>
    <col min="12" max="12" width="9" style="12" customWidth="1"/>
    <col min="13" max="13" width="8.7109375" style="12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5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13" customFormat="1" x14ac:dyDescent="0.2">
      <c r="A12" s="8" t="s">
        <v>41</v>
      </c>
      <c r="B12" s="57">
        <v>1890</v>
      </c>
      <c r="C12" s="57">
        <v>2070</v>
      </c>
      <c r="D12" s="58">
        <v>2070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6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13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6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1890</v>
      </c>
      <c r="C19" s="44">
        <f>SUM(C5:C18)</f>
        <v>2070</v>
      </c>
      <c r="D19" s="44">
        <f>SUM(D5:D18)</f>
        <v>2070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70</v>
      </c>
      <c r="D20" s="57">
        <v>70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1890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1890</v>
      </c>
      <c r="C22" s="62">
        <f>AVERAGE(B21:C21)</f>
        <v>1945</v>
      </c>
      <c r="D22" s="62">
        <f>AVERAGE(B21:D21)</f>
        <v>1963.3333333333333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9.140625" style="33" customWidth="1"/>
    <col min="2" max="3" width="9" style="26" bestFit="1" customWidth="1"/>
    <col min="4" max="4" width="9" style="27" bestFit="1" customWidth="1"/>
    <col min="5" max="5" width="7.85546875" style="27" bestFit="1" customWidth="1"/>
    <col min="6" max="6" width="8.140625" style="27" customWidth="1"/>
    <col min="7" max="9" width="7.85546875" style="27" bestFit="1" customWidth="1"/>
    <col min="10" max="10" width="9.42578125" style="27" customWidth="1"/>
    <col min="11" max="13" width="7.8554687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2500</v>
      </c>
      <c r="C5" s="55">
        <v>2500</v>
      </c>
      <c r="D5" s="55">
        <v>2500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2500</v>
      </c>
      <c r="C19" s="44">
        <f>SUM(C5:C18)</f>
        <v>2500</v>
      </c>
      <c r="D19" s="44">
        <f>SUM(D5:D18)</f>
        <v>2500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500</v>
      </c>
      <c r="C20" s="57">
        <v>500</v>
      </c>
      <c r="D20" s="57">
        <v>500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B22" sqref="B22:D22"/>
    </sheetView>
  </sheetViews>
  <sheetFormatPr defaultRowHeight="12.75" x14ac:dyDescent="0.2"/>
  <cols>
    <col min="1" max="1" width="68.85546875" style="2" customWidth="1"/>
    <col min="2" max="2" width="9.28515625" style="11" customWidth="1"/>
    <col min="3" max="3" width="10.42578125" style="11" customWidth="1"/>
    <col min="4" max="4" width="11.140625" style="12" customWidth="1"/>
    <col min="5" max="5" width="9.7109375" style="12" customWidth="1"/>
    <col min="6" max="6" width="10.85546875" style="12" customWidth="1"/>
    <col min="7" max="7" width="9.28515625" style="12" customWidth="1"/>
    <col min="8" max="8" width="9.42578125" style="12" customWidth="1"/>
    <col min="9" max="9" width="8.5703125" style="12" customWidth="1"/>
    <col min="10" max="10" width="9.7109375" style="12" customWidth="1"/>
    <col min="11" max="11" width="9.5703125" style="12" customWidth="1"/>
    <col min="12" max="12" width="11.7109375" style="12" customWidth="1"/>
    <col min="13" max="13" width="13" style="12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5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900</v>
      </c>
      <c r="C5" s="55">
        <v>938</v>
      </c>
      <c r="D5" s="55">
        <v>938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195.11</v>
      </c>
      <c r="C7" s="55">
        <v>120.11</v>
      </c>
      <c r="D7" s="55">
        <v>154.94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13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13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13" customFormat="1" x14ac:dyDescent="0.2">
      <c r="A15" s="9" t="s">
        <v>44</v>
      </c>
      <c r="B15" s="57">
        <f>477.15+430</f>
        <v>907.15</v>
      </c>
      <c r="C15" s="57">
        <v>221.78</v>
      </c>
      <c r="D15" s="57">
        <f>659+235.61</f>
        <v>894.61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6" customFormat="1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61.4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2002.2600000000002</v>
      </c>
      <c r="C19" s="44">
        <f>SUM(C5:C18)</f>
        <v>1341.29</v>
      </c>
      <c r="D19" s="44">
        <f>SUM(D5:D18)</f>
        <v>1987.5500000000002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2.2599999999999998</v>
      </c>
      <c r="C20" s="57">
        <v>4.97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2000.0000000000002</v>
      </c>
      <c r="C21" s="44">
        <f t="shared" ref="C21:M21" si="0">C19-C20</f>
        <v>1336.32</v>
      </c>
      <c r="D21" s="44">
        <f t="shared" si="0"/>
        <v>1987.5500000000002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2000.0000000000002</v>
      </c>
      <c r="C22" s="62">
        <f>AVERAGE(B21:C21)</f>
        <v>1668.16</v>
      </c>
      <c r="D22" s="62">
        <f>AVERAGE(B21:D21)</f>
        <v>1774.6233333333337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2">
      <c r="B25" s="11" t="s">
        <v>30</v>
      </c>
    </row>
    <row r="33" spans="13:13" x14ac:dyDescent="0.2">
      <c r="M33" s="12" t="s">
        <v>27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64.5703125" style="33" customWidth="1"/>
    <col min="2" max="2" width="10.85546875" style="26" customWidth="1"/>
    <col min="3" max="3" width="9" style="26" bestFit="1" customWidth="1"/>
    <col min="4" max="4" width="9" style="27" bestFit="1" customWidth="1"/>
    <col min="5" max="13" width="7.8554687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s="34" customFormat="1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4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1998.5</v>
      </c>
      <c r="C18" s="57">
        <v>1980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1998.5</v>
      </c>
      <c r="C19" s="44">
        <f>SUM(C5:C18)</f>
        <v>1980</v>
      </c>
      <c r="D19" s="44" t="s">
        <v>56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1998.5</v>
      </c>
      <c r="C21" s="44">
        <f t="shared" ref="C21:M21" si="0">C19-C20</f>
        <v>1980</v>
      </c>
      <c r="D21" s="44">
        <v>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1998.5</v>
      </c>
      <c r="C22" s="62">
        <f>AVERAGE(B21:C21)</f>
        <v>1989.25</v>
      </c>
      <c r="D22" s="62">
        <f>AVERAGE(B21:D21)</f>
        <v>1326.1666666666667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60.7109375" style="33" customWidth="1"/>
    <col min="2" max="3" width="9" style="26" bestFit="1" customWidth="1"/>
    <col min="4" max="4" width="9" style="27" bestFit="1" customWidth="1"/>
    <col min="5" max="7" width="7.85546875" style="27" bestFit="1" customWidth="1"/>
    <col min="8" max="8" width="8.85546875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4000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s="34" customFormat="1" x14ac:dyDescent="0.2">
      <c r="A11" s="7" t="s">
        <v>40</v>
      </c>
      <c r="B11" s="57"/>
      <c r="C11" s="57">
        <v>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7">
        <v>2700</v>
      </c>
      <c r="C12" s="57">
        <v>0</v>
      </c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4" customFormat="1" x14ac:dyDescent="0.2">
      <c r="A13" s="8" t="s">
        <v>42</v>
      </c>
      <c r="B13" s="57">
        <v>0</v>
      </c>
      <c r="C13" s="57">
        <v>0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7">
        <v>0</v>
      </c>
      <c r="C14" s="57">
        <v>0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2050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x14ac:dyDescent="0.2">
      <c r="A16" s="8" t="s">
        <v>45</v>
      </c>
      <c r="B16" s="57">
        <v>0</v>
      </c>
      <c r="C16" s="57">
        <v>0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2700</v>
      </c>
      <c r="C19" s="44">
        <f>SUM(C5:C18)</f>
        <v>2050</v>
      </c>
      <c r="D19" s="44">
        <f>SUM(D5:D18)</f>
        <v>4000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700</v>
      </c>
      <c r="C20" s="57">
        <v>764.55</v>
      </c>
      <c r="D20" s="57">
        <v>2000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1285.45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1642.7249999999999</v>
      </c>
      <c r="D22" s="62">
        <f>AVERAGE(B21:D21)</f>
        <v>1761.8166666666666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6.42578125" style="2" customWidth="1"/>
    <col min="2" max="2" width="10.140625" style="11" customWidth="1"/>
    <col min="3" max="3" width="9" style="11" customWidth="1"/>
    <col min="4" max="4" width="9" style="12" bestFit="1" customWidth="1"/>
    <col min="5" max="6" width="7.85546875" style="12" bestFit="1" customWidth="1"/>
    <col min="7" max="7" width="7.85546875" style="12" customWidth="1"/>
    <col min="8" max="10" width="7.85546875" style="12" bestFit="1" customWidth="1"/>
    <col min="11" max="11" width="8.7109375" style="12" customWidth="1"/>
    <col min="12" max="12" width="7.5703125" style="12" customWidth="1"/>
    <col min="13" max="13" width="9.5703125" style="12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5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13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6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13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7">
        <v>349.8</v>
      </c>
      <c r="C15" s="57">
        <v>751.05</v>
      </c>
      <c r="D15" s="57">
        <f>146.75+181+145</f>
        <v>472.75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6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1300</v>
      </c>
      <c r="D18" s="57">
        <v>1530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349.8</v>
      </c>
      <c r="C19" s="44">
        <f>SUM(C5:C18)</f>
        <v>2051.0500000000002</v>
      </c>
      <c r="D19" s="44">
        <f>SUM(D5:D18)</f>
        <v>2002.75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19.5</v>
      </c>
      <c r="C20" s="57">
        <v>51.05</v>
      </c>
      <c r="D20" s="57">
        <v>2.75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330.3</v>
      </c>
      <c r="C21" s="44">
        <f t="shared" ref="C21:M21" si="0">C19-C20</f>
        <v>2000.0000000000002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330.3</v>
      </c>
      <c r="C22" s="62">
        <f>AVERAGE(B21:C21)</f>
        <v>1165.1500000000001</v>
      </c>
      <c r="D22" s="62">
        <f>AVERAGE(B21:D21)</f>
        <v>1443.4333333333334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workbookViewId="0">
      <selection activeCell="B22" sqref="B22:D22"/>
    </sheetView>
  </sheetViews>
  <sheetFormatPr defaultRowHeight="12.75" x14ac:dyDescent="0.2"/>
  <cols>
    <col min="1" max="1" width="63.28515625" style="33" customWidth="1"/>
    <col min="2" max="3" width="9" style="26" bestFit="1" customWidth="1"/>
    <col min="4" max="4" width="9" style="27" bestFit="1" customWidth="1"/>
    <col min="5" max="13" width="7.85546875" style="27" bestFit="1" customWidth="1"/>
    <col min="14" max="16384" width="9.140625" style="29"/>
  </cols>
  <sheetData>
    <row r="1" spans="1:15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5" ht="21.75" thickBot="1" x14ac:dyDescent="0.25">
      <c r="A2" s="70" t="s">
        <v>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5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5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5" x14ac:dyDescent="0.2">
      <c r="A5" s="7" t="s">
        <v>34</v>
      </c>
      <c r="B5" s="55">
        <v>3200</v>
      </c>
      <c r="C5" s="55">
        <v>3200</v>
      </c>
      <c r="D5" s="55">
        <v>3200</v>
      </c>
      <c r="E5" s="55"/>
      <c r="F5" s="55"/>
      <c r="G5" s="55"/>
      <c r="H5" s="55"/>
      <c r="I5" s="55"/>
      <c r="J5" s="55"/>
      <c r="K5" s="55"/>
      <c r="L5" s="55"/>
      <c r="M5" s="55"/>
    </row>
    <row r="6" spans="1:15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5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5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5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5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  <c r="O11" s="29" t="s">
        <v>31</v>
      </c>
    </row>
    <row r="12" spans="1:15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5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5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5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5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3200</v>
      </c>
      <c r="C19" s="44">
        <f>SUM(C5:C18)</f>
        <v>3200</v>
      </c>
      <c r="D19" s="44">
        <f>SUM(D5:D18)</f>
        <v>3200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1200</v>
      </c>
      <c r="C20" s="57">
        <v>1200</v>
      </c>
      <c r="D20" s="57">
        <v>1200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1" sqref="B21:D21"/>
    </sheetView>
  </sheetViews>
  <sheetFormatPr defaultRowHeight="12.75" x14ac:dyDescent="0.2"/>
  <cols>
    <col min="1" max="1" width="59.140625" style="33" customWidth="1"/>
    <col min="2" max="2" width="9" style="26" customWidth="1"/>
    <col min="3" max="3" width="7.85546875" style="26" bestFit="1" customWidth="1"/>
    <col min="4" max="9" width="7.85546875" style="27" bestFit="1" customWidth="1"/>
    <col min="10" max="10" width="6.5703125" style="27" bestFit="1" customWidth="1"/>
    <col min="11" max="12" width="7.85546875" style="27" bestFit="1" customWidth="1"/>
    <col min="13" max="13" width="6.570312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 t="s">
        <v>56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v>0</v>
      </c>
      <c r="D21" s="44">
        <v>0</v>
      </c>
      <c r="E21" s="44">
        <f t="shared" ref="E21:M21" si="0">E19-E20</f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70" style="33" customWidth="1"/>
    <col min="2" max="2" width="7.85546875" style="26" bestFit="1" customWidth="1"/>
    <col min="3" max="3" width="9" style="26" bestFit="1" customWidth="1"/>
    <col min="4" max="4" width="9" style="27" bestFit="1" customWidth="1"/>
    <col min="5" max="13" width="7.8554687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1680</v>
      </c>
      <c r="D12" s="58">
        <v>1860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>
        <f>SUM(C5:C18)</f>
        <v>1680</v>
      </c>
      <c r="D19" s="44">
        <f>SUM(D5:D18)</f>
        <v>1860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f t="shared" ref="C21:M21" si="0">C19-C20</f>
        <v>1680</v>
      </c>
      <c r="D21" s="44">
        <f t="shared" si="0"/>
        <v>1860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840</v>
      </c>
      <c r="D22" s="62">
        <f>AVERAGE(B21:D21)</f>
        <v>1180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2" zoomScaleNormal="100" workbookViewId="0">
      <selection activeCell="B22" sqref="B22:D22"/>
    </sheetView>
  </sheetViews>
  <sheetFormatPr defaultRowHeight="12" x14ac:dyDescent="0.2"/>
  <cols>
    <col min="1" max="1" width="51.7109375" style="3" customWidth="1"/>
    <col min="2" max="2" width="9" style="11" customWidth="1"/>
    <col min="3" max="3" width="8.140625" style="11" customWidth="1"/>
    <col min="4" max="4" width="9" style="12" bestFit="1" customWidth="1"/>
    <col min="5" max="5" width="8.140625" style="12" customWidth="1"/>
    <col min="6" max="6" width="7.42578125" style="12" customWidth="1"/>
    <col min="7" max="7" width="8" style="12" bestFit="1" customWidth="1"/>
    <col min="8" max="8" width="6.85546875" style="12" customWidth="1"/>
    <col min="9" max="9" width="8" style="12" bestFit="1" customWidth="1"/>
    <col min="10" max="10" width="9.42578125" style="12" customWidth="1"/>
    <col min="11" max="11" width="8" style="12" bestFit="1" customWidth="1"/>
    <col min="12" max="12" width="8.140625" style="12" customWidth="1"/>
    <col min="13" max="13" width="8" style="12" bestFit="1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s="5" customFormat="1" ht="21.75" thickBot="1" x14ac:dyDescent="0.25">
      <c r="A2" s="70" t="s">
        <v>51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2.75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ht="12.75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ht="12.75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ht="12.75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ht="12.75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ht="12.75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s="13" customFormat="1" ht="12.75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ht="12.75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6" customFormat="1" ht="12.75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6" customFormat="1" ht="25.5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ht="12.75" x14ac:dyDescent="0.2">
      <c r="A15" s="9" t="s">
        <v>44</v>
      </c>
      <c r="B15" s="57">
        <v>912.6</v>
      </c>
      <c r="C15" s="57">
        <v>0</v>
      </c>
      <c r="D15" s="57">
        <v>1811.9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5.5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2.75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912.6</v>
      </c>
      <c r="C19" s="44" t="s">
        <v>56</v>
      </c>
      <c r="D19" s="44">
        <f t="shared" ref="D19:M19" si="0">SUM(D5:D18)</f>
        <v>1811.9</v>
      </c>
      <c r="E19" s="44">
        <f t="shared" si="0"/>
        <v>0</v>
      </c>
      <c r="F19" s="44">
        <f t="shared" si="0"/>
        <v>0</v>
      </c>
      <c r="G19" s="44">
        <f t="shared" si="0"/>
        <v>0</v>
      </c>
      <c r="H19" s="44">
        <f t="shared" si="0"/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</row>
    <row r="20" spans="1:13" ht="13.5" thickBot="1" x14ac:dyDescent="0.25">
      <c r="A20" s="61" t="s">
        <v>24</v>
      </c>
      <c r="B20" s="45">
        <v>321.3</v>
      </c>
      <c r="C20" s="57"/>
      <c r="D20" s="57">
        <v>283.5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591.29999999999995</v>
      </c>
      <c r="C21" s="44">
        <v>0</v>
      </c>
      <c r="D21" s="44">
        <f t="shared" ref="D21:M21" si="1">D19-D20</f>
        <v>1528.4</v>
      </c>
      <c r="E21" s="44">
        <f t="shared" si="1"/>
        <v>0</v>
      </c>
      <c r="F21" s="44">
        <f t="shared" si="1"/>
        <v>0</v>
      </c>
      <c r="G21" s="44">
        <f t="shared" si="1"/>
        <v>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 x14ac:dyDescent="0.25">
      <c r="A22" s="61" t="s">
        <v>18</v>
      </c>
      <c r="B22" s="62">
        <f>AVERAGE(B21)</f>
        <v>591.29999999999995</v>
      </c>
      <c r="C22" s="62">
        <f>AVERAGE(B21:C21)</f>
        <v>295.64999999999998</v>
      </c>
      <c r="D22" s="62">
        <f>AVERAGE(B21:D21)</f>
        <v>706.56666666666661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68.140625" style="33" customWidth="1"/>
    <col min="2" max="3" width="9" style="26" bestFit="1" customWidth="1"/>
    <col min="4" max="4" width="9.140625" style="27" bestFit="1" customWidth="1"/>
    <col min="5" max="9" width="8" style="27" bestFit="1" customWidth="1"/>
    <col min="10" max="11" width="7.85546875" style="27" bestFit="1" customWidth="1"/>
    <col min="12" max="12" width="8.42578125" style="27" customWidth="1"/>
    <col min="13" max="13" width="7.570312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70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68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1300</v>
      </c>
      <c r="D18" s="57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>
        <f>SUM(C5:C18)</f>
        <v>1300</v>
      </c>
      <c r="D19" s="44">
        <f>SUM(D5:D18)</f>
        <v>68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550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f t="shared" ref="C21:M21" si="0">C19-C20</f>
        <v>750</v>
      </c>
      <c r="D21" s="44">
        <f t="shared" si="0"/>
        <v>68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375</v>
      </c>
      <c r="D22" s="62">
        <f>AVERAGE(B21:D21)</f>
        <v>272.66666666666669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D24" sqref="D24"/>
    </sheetView>
  </sheetViews>
  <sheetFormatPr defaultRowHeight="12.75" x14ac:dyDescent="0.2"/>
  <cols>
    <col min="1" max="1" width="63" style="33" customWidth="1"/>
    <col min="2" max="3" width="9" style="26" bestFit="1" customWidth="1"/>
    <col min="4" max="4" width="9" style="27" bestFit="1" customWidth="1"/>
    <col min="5" max="10" width="7.85546875" style="27" bestFit="1" customWidth="1"/>
    <col min="11" max="11" width="7.7109375" style="27" customWidth="1"/>
    <col min="12" max="12" width="9.42578125" style="27" customWidth="1"/>
    <col min="13" max="13" width="10.140625" style="27" customWidth="1"/>
    <col min="14" max="16384" width="9.140625" style="29"/>
  </cols>
  <sheetData>
    <row r="1" spans="1:14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4" ht="21.75" thickBot="1" x14ac:dyDescent="0.25">
      <c r="A2" s="70" t="s">
        <v>71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4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4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4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4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4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4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4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4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4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  <c r="N12" s="41"/>
    </row>
    <row r="13" spans="1:14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4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4" s="31" customFormat="1" x14ac:dyDescent="0.2">
      <c r="A15" s="9" t="s">
        <v>44</v>
      </c>
      <c r="B15" s="57">
        <v>1977</v>
      </c>
      <c r="C15" s="57">
        <v>1988</v>
      </c>
      <c r="D15" s="57">
        <v>1988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4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1977</v>
      </c>
      <c r="C19" s="44">
        <f>SUM(C5:C18)</f>
        <v>1988</v>
      </c>
      <c r="D19" s="44">
        <f>SUM(D5:D18)</f>
        <v>1988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1977</v>
      </c>
      <c r="C21" s="44">
        <f t="shared" ref="C21:M21" si="0">C19-C20</f>
        <v>1988</v>
      </c>
      <c r="D21" s="44">
        <f t="shared" si="0"/>
        <v>1988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1977</v>
      </c>
      <c r="C22" s="62">
        <f>AVERAGE(B21:C21)</f>
        <v>1982.5</v>
      </c>
      <c r="D22" s="62">
        <f>AVERAGE(B21:D21)</f>
        <v>1984.3333333333333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67.85546875" style="33" customWidth="1"/>
    <col min="2" max="2" width="10.140625" style="26" customWidth="1"/>
    <col min="3" max="3" width="9" style="26" bestFit="1" customWidth="1"/>
    <col min="4" max="4" width="9" style="27" bestFit="1" customWidth="1"/>
    <col min="5" max="12" width="7.85546875" style="27" bestFit="1" customWidth="1"/>
    <col min="13" max="13" width="9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/>
      <c r="D12" s="58">
        <v>1767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f>1131.9+358.8</f>
        <v>1490.7</v>
      </c>
      <c r="C15" s="57">
        <v>1596</v>
      </c>
      <c r="D15" s="57">
        <v>206.4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f>183+260</f>
        <v>443</v>
      </c>
      <c r="C18" s="57">
        <v>300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1933.7</v>
      </c>
      <c r="C19" s="44">
        <f>SUM(C5:C18)</f>
        <v>1896</v>
      </c>
      <c r="D19" s="44">
        <f>SUM(D5:D18)</f>
        <v>1973.4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475.8</v>
      </c>
      <c r="C20" s="57">
        <v>0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1457.9</v>
      </c>
      <c r="C21" s="44">
        <f t="shared" ref="C21:M21" si="0">C19-C20</f>
        <v>1896</v>
      </c>
      <c r="D21" s="44">
        <f t="shared" si="0"/>
        <v>1973.4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1457.9</v>
      </c>
      <c r="C22" s="62">
        <f>AVERAGE(B21:C21)</f>
        <v>1676.95</v>
      </c>
      <c r="D22" s="62">
        <f>AVERAGE(B21:D21)</f>
        <v>1775.7666666666667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B22" sqref="B22:D22"/>
    </sheetView>
  </sheetViews>
  <sheetFormatPr defaultRowHeight="12.75" x14ac:dyDescent="0.2"/>
  <cols>
    <col min="1" max="1" width="59.5703125" style="33" customWidth="1"/>
    <col min="2" max="2" width="9.7109375" style="26" customWidth="1"/>
    <col min="3" max="3" width="9" style="26" bestFit="1" customWidth="1"/>
    <col min="4" max="4" width="9" style="27" bestFit="1" customWidth="1"/>
    <col min="5" max="6" width="7.85546875" style="27" bestFit="1" customWidth="1"/>
    <col min="7" max="8" width="9.5703125" style="27" bestFit="1" customWidth="1"/>
    <col min="9" max="9" width="7.85546875" style="27" bestFit="1" customWidth="1"/>
    <col min="10" max="10" width="7.85546875" style="27" customWidth="1"/>
    <col min="11" max="12" width="7.85546875" style="27" bestFit="1" customWidth="1"/>
    <col min="13" max="13" width="8.5703125" style="27" customWidth="1"/>
    <col min="14" max="16384" width="9.140625" style="29"/>
  </cols>
  <sheetData>
    <row r="1" spans="1:14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4" ht="21.75" thickBot="1" x14ac:dyDescent="0.25">
      <c r="A2" s="70" t="s">
        <v>73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4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4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4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4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4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4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4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4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4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4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4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4" s="31" customFormat="1" x14ac:dyDescent="0.2">
      <c r="A15" s="9" t="s">
        <v>44</v>
      </c>
      <c r="B15" s="57">
        <f>59+780.57+19.8+62.08</f>
        <v>921.45</v>
      </c>
      <c r="C15" s="57">
        <v>1042.4100000000001</v>
      </c>
      <c r="D15" s="57">
        <v>1920.23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4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  <c r="N16" s="6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8" t="s">
        <v>47</v>
      </c>
      <c r="B18" s="57">
        <v>900</v>
      </c>
      <c r="C18" s="57">
        <v>900</v>
      </c>
      <c r="D18" s="58">
        <v>0</v>
      </c>
      <c r="E18" s="58"/>
      <c r="F18" s="58"/>
      <c r="G18" s="58"/>
      <c r="H18" s="58"/>
      <c r="I18" s="58"/>
      <c r="J18" s="58"/>
      <c r="K18" s="58"/>
      <c r="L18" s="58"/>
      <c r="M18" s="58"/>
    </row>
    <row r="19" spans="1:13" ht="13.5" thickBot="1" x14ac:dyDescent="0.25">
      <c r="A19" s="43" t="s">
        <v>48</v>
      </c>
      <c r="B19" s="44">
        <f>SUM(B5:B18)</f>
        <v>1821.45</v>
      </c>
      <c r="C19" s="44">
        <f>SUM(C5:C18)</f>
        <v>1942.41</v>
      </c>
      <c r="D19" s="44">
        <f>SUM(D5:D18)</f>
        <v>1920.23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59</v>
      </c>
      <c r="C20" s="57">
        <v>279.97000000000003</v>
      </c>
      <c r="D20" s="57">
        <v>690.11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1762.45</v>
      </c>
      <c r="C21" s="44">
        <f t="shared" ref="C21:M21" si="0">C19-C20</f>
        <v>1662.44</v>
      </c>
      <c r="D21" s="44">
        <f>D19-D20</f>
        <v>1230.1199999999999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1762.45</v>
      </c>
      <c r="C22" s="62">
        <f>AVERAGE(B21:C21)</f>
        <v>1712.4450000000002</v>
      </c>
      <c r="D22" s="62">
        <f>AVERAGE(B21:D21)</f>
        <v>1551.67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8.28515625" style="33" customWidth="1"/>
    <col min="2" max="2" width="9.7109375" style="26" customWidth="1"/>
    <col min="3" max="3" width="8.7109375" style="26" bestFit="1" customWidth="1"/>
    <col min="4" max="11" width="7.85546875" style="27" bestFit="1" customWidth="1"/>
    <col min="12" max="12" width="8.85546875" style="27" customWidth="1"/>
    <col min="13" max="13" width="8.570312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74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203.07</v>
      </c>
      <c r="C10" s="55">
        <v>160.66999999999999</v>
      </c>
      <c r="D10" s="55">
        <v>196.45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f>19.5+33.8+154.9+121.5</f>
        <v>329.7</v>
      </c>
      <c r="C15" s="57">
        <v>94.4</v>
      </c>
      <c r="D15" s="57">
        <v>464.69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532.77</v>
      </c>
      <c r="C19" s="44">
        <f>SUM(C5:C18)</f>
        <v>255.07</v>
      </c>
      <c r="D19" s="44">
        <f>SUM(D5:D18)</f>
        <v>661.14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67.599999999999994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532.77</v>
      </c>
      <c r="C21" s="44">
        <f t="shared" ref="C21:M21" si="0">C19-C20</f>
        <v>255.07</v>
      </c>
      <c r="D21" s="44">
        <f t="shared" si="0"/>
        <v>593.54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532.77</v>
      </c>
      <c r="C22" s="62">
        <f>AVERAGE(B21:C21)</f>
        <v>393.91999999999996</v>
      </c>
      <c r="D22" s="62">
        <f>AVERAGE(B21:D21)</f>
        <v>460.46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62" style="33" customWidth="1"/>
    <col min="2" max="2" width="10" style="26" customWidth="1"/>
    <col min="3" max="3" width="9" style="26" bestFit="1" customWidth="1"/>
    <col min="4" max="4" width="9" style="27" bestFit="1" customWidth="1"/>
    <col min="5" max="5" width="7.85546875" style="27" bestFit="1" customWidth="1"/>
    <col min="6" max="6" width="7.140625" style="27" customWidth="1"/>
    <col min="7" max="8" width="7.85546875" style="27" bestFit="1" customWidth="1"/>
    <col min="9" max="9" width="9" style="27" customWidth="1"/>
    <col min="10" max="12" width="7.85546875" style="27" bestFit="1" customWidth="1"/>
    <col min="13" max="13" width="7.8554687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50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1950</v>
      </c>
      <c r="C12" s="57">
        <v>1755</v>
      </c>
      <c r="D12" s="58">
        <v>1950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1950</v>
      </c>
      <c r="C19" s="44">
        <f>SUM(C5:C18)</f>
        <v>1755</v>
      </c>
      <c r="D19" s="44">
        <f>SUM(D5:D18)</f>
        <v>1950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1950</v>
      </c>
      <c r="C21" s="44">
        <f t="shared" ref="C21:M21" si="0">C19-C20</f>
        <v>1755</v>
      </c>
      <c r="D21" s="44">
        <f t="shared" si="0"/>
        <v>1950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1950</v>
      </c>
      <c r="C22" s="62">
        <f>AVERAGE(B21:C21)</f>
        <v>1852.5</v>
      </c>
      <c r="D22" s="62">
        <f>AVERAGE(B21:D21)</f>
        <v>1885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65.28515625" style="33" customWidth="1"/>
    <col min="2" max="2" width="9.7109375" style="26" customWidth="1"/>
    <col min="3" max="3" width="9" style="26" bestFit="1" customWidth="1"/>
    <col min="4" max="4" width="9" style="27" bestFit="1" customWidth="1"/>
    <col min="5" max="13" width="7.8554687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75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1979.34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>
        <v>720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1979.34</v>
      </c>
      <c r="C19" s="44" t="s">
        <v>56</v>
      </c>
      <c r="D19" s="44">
        <f>SUM(D5:D18)</f>
        <v>720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55.92</v>
      </c>
      <c r="C20" s="57">
        <v>0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1923.4199999999998</v>
      </c>
      <c r="C21" s="44">
        <v>0</v>
      </c>
      <c r="D21" s="44">
        <f t="shared" ref="D21:M21" si="0">D19-D20</f>
        <v>720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1923.4199999999998</v>
      </c>
      <c r="C22" s="62">
        <f>AVERAGE(B21:C21)</f>
        <v>961.70999999999992</v>
      </c>
      <c r="D22" s="62">
        <f>AVERAGE(B21:D21)</f>
        <v>881.14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E21" sqref="E21"/>
    </sheetView>
  </sheetViews>
  <sheetFormatPr defaultRowHeight="12.75" x14ac:dyDescent="0.2"/>
  <cols>
    <col min="1" max="1" width="52.28515625" style="33" customWidth="1"/>
    <col min="2" max="2" width="10.28515625" style="26" customWidth="1"/>
    <col min="3" max="3" width="11" style="26" customWidth="1"/>
    <col min="4" max="6" width="7.85546875" style="27" bestFit="1" customWidth="1"/>
    <col min="7" max="7" width="9.140625" style="27" customWidth="1"/>
    <col min="8" max="8" width="7.7109375" style="27" customWidth="1"/>
    <col min="9" max="9" width="9.85546875" style="27" customWidth="1"/>
    <col min="10" max="10" width="7.7109375" style="27" customWidth="1"/>
    <col min="11" max="11" width="5.140625" style="27" customWidth="1"/>
    <col min="12" max="12" width="6.28515625" style="27" customWidth="1"/>
    <col min="13" max="13" width="5.14062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79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/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ht="25.5" x14ac:dyDescent="0.2">
      <c r="A14" s="8" t="s">
        <v>43</v>
      </c>
      <c r="B14" s="57">
        <v>0</v>
      </c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 t="s">
        <v>56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v>0</v>
      </c>
      <c r="D21" s="44">
        <v>0</v>
      </c>
      <c r="E21" s="44">
        <f t="shared" ref="C21:M21" si="0">E19-E20</f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5" x14ac:dyDescent="0.25"/>
  <cols>
    <col min="1" max="1" width="64.85546875" customWidth="1"/>
    <col min="2" max="2" width="8" customWidth="1"/>
    <col min="3" max="3" width="9.140625" customWidth="1"/>
    <col min="4" max="4" width="9" bestFit="1" customWidth="1"/>
  </cols>
  <sheetData>
    <row r="1" spans="1:13" ht="21.75" thickBot="1" x14ac:dyDescent="0.3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3">
      <c r="A2" s="70" t="s">
        <v>77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x14ac:dyDescent="0.25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x14ac:dyDescent="0.25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5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5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5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5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5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5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5">
      <c r="A12" s="8" t="s">
        <v>41</v>
      </c>
      <c r="B12" s="57">
        <v>0</v>
      </c>
      <c r="C12" s="57">
        <v>1680</v>
      </c>
      <c r="D12" s="58">
        <v>1860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x14ac:dyDescent="0.25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x14ac:dyDescent="0.25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x14ac:dyDescent="0.25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x14ac:dyDescent="0.25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5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5.75" thickBot="1" x14ac:dyDescent="0.3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5.75" thickBot="1" x14ac:dyDescent="0.3">
      <c r="A19" s="43" t="s">
        <v>48</v>
      </c>
      <c r="B19" s="44" t="s">
        <v>56</v>
      </c>
      <c r="C19" s="44">
        <f>SUM(C5:C18)</f>
        <v>1680</v>
      </c>
      <c r="D19" s="44">
        <f>SUM(D5:D18)</f>
        <v>1860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 x14ac:dyDescent="0.3">
      <c r="A20" s="61" t="s">
        <v>24</v>
      </c>
      <c r="B20" s="45">
        <v>0</v>
      </c>
      <c r="C20" s="57">
        <v>0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 x14ac:dyDescent="0.3">
      <c r="A21" s="43" t="s">
        <v>25</v>
      </c>
      <c r="B21" s="44">
        <v>0</v>
      </c>
      <c r="C21" s="44">
        <f t="shared" ref="C21:M21" si="0">C19-C20</f>
        <v>1680</v>
      </c>
      <c r="D21" s="44">
        <f t="shared" si="0"/>
        <v>1860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 x14ac:dyDescent="0.3">
      <c r="A22" s="61" t="s">
        <v>18</v>
      </c>
      <c r="B22" s="62">
        <f>AVERAGE(B21)</f>
        <v>0</v>
      </c>
      <c r="C22" s="62">
        <f>AVERAGE(B21:C21)</f>
        <v>840</v>
      </c>
      <c r="D22" s="62">
        <f>AVERAGE(B21:D21)</f>
        <v>1180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5.75" thickBot="1" x14ac:dyDescent="0.3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x14ac:dyDescent="0.25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61.7109375" style="33" customWidth="1"/>
    <col min="2" max="2" width="9.7109375" style="26" customWidth="1"/>
    <col min="3" max="3" width="9.42578125" style="26" customWidth="1"/>
    <col min="4" max="4" width="9" style="27" bestFit="1" customWidth="1"/>
    <col min="5" max="13" width="8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76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s="35" customFormat="1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7">
        <v>2100</v>
      </c>
      <c r="C12" s="57">
        <v>1960</v>
      </c>
      <c r="D12" s="58">
        <v>2100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5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2100</v>
      </c>
      <c r="C19" s="44">
        <f>SUM(C5:C18)</f>
        <v>1960</v>
      </c>
      <c r="D19" s="44">
        <f>SUM(D5:D18)</f>
        <v>2100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100</v>
      </c>
      <c r="C20" s="57">
        <v>0</v>
      </c>
      <c r="D20" s="57">
        <v>100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1960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1980</v>
      </c>
      <c r="D22" s="62">
        <f>AVERAGE(B21:D21)</f>
        <v>1986.6666666666667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B22" sqref="B22:D22"/>
    </sheetView>
  </sheetViews>
  <sheetFormatPr defaultRowHeight="12.75" x14ac:dyDescent="0.2"/>
  <cols>
    <col min="1" max="1" width="47.42578125" style="33" customWidth="1"/>
    <col min="2" max="2" width="8.85546875" style="26" customWidth="1"/>
    <col min="3" max="3" width="9" style="26" bestFit="1" customWidth="1"/>
    <col min="4" max="4" width="9" style="27" bestFit="1" customWidth="1"/>
    <col min="5" max="13" width="7.85546875" style="27" bestFit="1" customWidth="1"/>
    <col min="14" max="16384" width="9.140625" style="29"/>
  </cols>
  <sheetData>
    <row r="1" spans="1:16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6" ht="21.75" thickBot="1" x14ac:dyDescent="0.25">
      <c r="A2" s="70" t="s">
        <v>55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6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6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6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  <c r="P5" s="29">
        <v>0</v>
      </c>
    </row>
    <row r="6" spans="1:16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6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6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6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6" ht="13.5" customHeight="1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6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6" s="34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6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  <c r="N13" s="42"/>
    </row>
    <row r="14" spans="1:16" s="34" customFormat="1" ht="25.5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6" s="31" customFormat="1" x14ac:dyDescent="0.2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6" s="31" customFormat="1" ht="25.5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>
        <f>SUM(C5:C18)</f>
        <v>0</v>
      </c>
      <c r="D19" s="44">
        <f>SUM(D5:D18)</f>
        <v>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f t="shared" ref="C21:M21" si="0">C19-C20</f>
        <v>0</v>
      </c>
      <c r="D21" s="44">
        <f t="shared" si="0"/>
        <v>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4.7109375" style="33" customWidth="1"/>
    <col min="2" max="2" width="11.5703125" style="26" customWidth="1"/>
    <col min="3" max="3" width="9" style="26" bestFit="1" customWidth="1"/>
    <col min="4" max="4" width="9" style="27" bestFit="1" customWidth="1"/>
    <col min="5" max="11" width="7.85546875" style="27" bestFit="1" customWidth="1"/>
    <col min="12" max="12" width="9.140625" style="27" customWidth="1"/>
    <col min="13" max="13" width="7.8554687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78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1950</v>
      </c>
      <c r="C12" s="57">
        <v>1950</v>
      </c>
      <c r="D12" s="58">
        <v>1950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ht="25.5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1950</v>
      </c>
      <c r="C19" s="44">
        <f>SUM(C5:C18)</f>
        <v>1950</v>
      </c>
      <c r="D19" s="44">
        <f>SUM(D5:D18)</f>
        <v>1950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1950</v>
      </c>
      <c r="C21" s="44">
        <f t="shared" ref="C21:M21" si="0">C19-C20</f>
        <v>1950</v>
      </c>
      <c r="D21" s="44">
        <f t="shared" si="0"/>
        <v>1950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1950</v>
      </c>
      <c r="C22" s="62">
        <f>AVERAGE(B21:C21)</f>
        <v>1950</v>
      </c>
      <c r="D22" s="62">
        <f>AVERAGE(B21:D21)</f>
        <v>1950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21" sqref="B21:D21"/>
    </sheetView>
  </sheetViews>
  <sheetFormatPr defaultRowHeight="15" x14ac:dyDescent="0.25"/>
  <cols>
    <col min="1" max="1" width="61.42578125" customWidth="1"/>
    <col min="2" max="2" width="9.5703125" bestFit="1" customWidth="1"/>
  </cols>
  <sheetData>
    <row r="1" spans="1:13" ht="21.75" thickBot="1" x14ac:dyDescent="0.3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3">
      <c r="A2" s="70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x14ac:dyDescent="0.25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x14ac:dyDescent="0.25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5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5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5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5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5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5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5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x14ac:dyDescent="0.25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x14ac:dyDescent="0.25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x14ac:dyDescent="0.25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x14ac:dyDescent="0.25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5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5.75" thickBot="1" x14ac:dyDescent="0.3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5.75" thickBot="1" x14ac:dyDescent="0.3">
      <c r="A19" s="43" t="s">
        <v>48</v>
      </c>
      <c r="B19" s="44" t="s">
        <v>56</v>
      </c>
      <c r="C19" s="44" t="s">
        <v>56</v>
      </c>
      <c r="D19" s="44" t="s">
        <v>56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 x14ac:dyDescent="0.3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 x14ac:dyDescent="0.3">
      <c r="A21" s="43" t="s">
        <v>25</v>
      </c>
      <c r="B21" s="44"/>
      <c r="C21" s="44"/>
      <c r="D21" s="44"/>
      <c r="E21" s="44">
        <f t="shared" ref="E21:M21" si="0">E19-E20</f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 x14ac:dyDescent="0.3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5.75" thickBot="1" x14ac:dyDescent="0.3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x14ac:dyDescent="0.25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9.42578125" style="33" customWidth="1"/>
    <col min="2" max="2" width="10.5703125" style="26" customWidth="1"/>
    <col min="3" max="3" width="7.85546875" style="26" bestFit="1" customWidth="1"/>
    <col min="4" max="4" width="8.7109375" style="27" bestFit="1" customWidth="1"/>
    <col min="5" max="11" width="7.85546875" style="27" bestFit="1" customWidth="1"/>
    <col min="12" max="12" width="7.85546875" style="27" customWidth="1"/>
    <col min="13" max="13" width="8.570312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81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280.45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>
        <f>SUM(D5:D18)</f>
        <v>280.45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v>0</v>
      </c>
      <c r="D21" s="44">
        <f t="shared" ref="D21:M21" si="0">D19-D20</f>
        <v>280.45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93.483333333333334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B22" sqref="B22:D22"/>
    </sheetView>
  </sheetViews>
  <sheetFormatPr defaultRowHeight="15" x14ac:dyDescent="0.25"/>
  <cols>
    <col min="1" max="1" width="56.5703125" customWidth="1"/>
    <col min="2" max="2" width="9.5703125" bestFit="1" customWidth="1"/>
  </cols>
  <sheetData>
    <row r="1" spans="1:13" ht="21.75" thickBot="1" x14ac:dyDescent="0.3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3">
      <c r="A2" s="70" t="s">
        <v>82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x14ac:dyDescent="0.25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x14ac:dyDescent="0.25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5">
      <c r="A5" s="7" t="s">
        <v>34</v>
      </c>
      <c r="B5" s="55">
        <v>0</v>
      </c>
      <c r="C5" s="55">
        <v>0</v>
      </c>
      <c r="D5" s="55">
        <v>2000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5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5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5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5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5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5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x14ac:dyDescent="0.25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x14ac:dyDescent="0.25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x14ac:dyDescent="0.25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17.25" customHeight="1" x14ac:dyDescent="0.25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5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5.75" thickBot="1" x14ac:dyDescent="0.3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5.75" thickBot="1" x14ac:dyDescent="0.3">
      <c r="A19" s="43" t="s">
        <v>48</v>
      </c>
      <c r="B19" s="44" t="s">
        <v>56</v>
      </c>
      <c r="C19" s="44" t="s">
        <v>56</v>
      </c>
      <c r="D19" s="44">
        <f>SUM(D5:D18)</f>
        <v>2000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 x14ac:dyDescent="0.3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 x14ac:dyDescent="0.3">
      <c r="A21" s="43" t="s">
        <v>25</v>
      </c>
      <c r="B21" s="44">
        <v>0</v>
      </c>
      <c r="C21" s="44">
        <v>0</v>
      </c>
      <c r="D21" s="44">
        <f t="shared" ref="D21:M21" si="0">D19-D20</f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 x14ac:dyDescent="0.3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666.66666666666663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5.75" thickBot="1" x14ac:dyDescent="0.3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x14ac:dyDescent="0.25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E25" sqref="E25"/>
    </sheetView>
  </sheetViews>
  <sheetFormatPr defaultRowHeight="12.75" x14ac:dyDescent="0.2"/>
  <cols>
    <col min="1" max="1" width="64.7109375" style="33" customWidth="1"/>
    <col min="2" max="3" width="8.7109375" style="26" customWidth="1"/>
    <col min="4" max="4" width="8.42578125" style="27" customWidth="1"/>
    <col min="5" max="5" width="9.28515625" style="27" customWidth="1"/>
    <col min="6" max="10" width="7.85546875" style="27" bestFit="1" customWidth="1"/>
    <col min="11" max="12" width="8.28515625" style="27" customWidth="1"/>
    <col min="13" max="13" width="7.85546875" style="27" bestFit="1" customWidth="1"/>
    <col min="14" max="16384" width="9.140625" style="29"/>
  </cols>
  <sheetData>
    <row r="1" spans="1:14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4" ht="21.75" thickBot="1" x14ac:dyDescent="0.25">
      <c r="A2" s="70" t="s">
        <v>83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4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4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4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4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4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4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4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4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4" s="34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4" s="31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4" s="34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4" s="31" customFormat="1" x14ac:dyDescent="0.2">
      <c r="A15" s="9" t="s">
        <v>44</v>
      </c>
      <c r="B15" s="57">
        <v>0</v>
      </c>
      <c r="C15" s="57"/>
      <c r="D15" s="57">
        <v>267.82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4" s="31" customFormat="1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3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450</v>
      </c>
      <c r="D18" s="57">
        <v>240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>
        <f>SUM(C5:C18)</f>
        <v>450</v>
      </c>
      <c r="D19" s="44">
        <f>SUM(D5:D18)</f>
        <v>507.82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f t="shared" ref="C21:M21" si="0">C19-C20</f>
        <v>450</v>
      </c>
      <c r="D21" s="44">
        <f t="shared" si="0"/>
        <v>507.82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0</v>
      </c>
      <c r="C22" s="62">
        <f>AVERAGE(B21:C21)</f>
        <v>225</v>
      </c>
      <c r="D22" s="62">
        <f>AVERAGE(B21:D21)</f>
        <v>319.27333333333331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10" zoomScaleNormal="110" workbookViewId="0">
      <selection activeCell="E21" sqref="E21"/>
    </sheetView>
  </sheetViews>
  <sheetFormatPr defaultRowHeight="12.75" x14ac:dyDescent="0.2"/>
  <cols>
    <col min="1" max="1" width="60.140625" style="33" customWidth="1"/>
    <col min="2" max="2" width="8.42578125" style="26" customWidth="1"/>
    <col min="3" max="3" width="8" style="26" bestFit="1" customWidth="1"/>
    <col min="4" max="4" width="8" style="27" bestFit="1" customWidth="1"/>
    <col min="5" max="11" width="7.140625" style="27" customWidth="1"/>
    <col min="12" max="12" width="7.42578125" style="27" customWidth="1"/>
    <col min="13" max="13" width="7.14062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84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1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1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 t="s">
        <v>56</v>
      </c>
      <c r="D19" s="44" t="s">
        <v>56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v>0</v>
      </c>
      <c r="C21" s="44">
        <v>0</v>
      </c>
      <c r="D21" s="44">
        <v>0</v>
      </c>
      <c r="E21" s="44">
        <f t="shared" ref="C21:M21" si="0">E19-E20</f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2.28515625" style="33" customWidth="1"/>
    <col min="2" max="2" width="10.5703125" style="26" customWidth="1"/>
    <col min="3" max="3" width="9" style="26" bestFit="1" customWidth="1"/>
    <col min="4" max="4" width="9" style="27" bestFit="1" customWidth="1"/>
    <col min="5" max="11" width="7.85546875" style="27" bestFit="1" customWidth="1"/>
    <col min="12" max="12" width="8.42578125" style="27" customWidth="1"/>
    <col min="13" max="13" width="7.710937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85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5">
        <v>0</v>
      </c>
      <c r="D11" s="55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3500</v>
      </c>
      <c r="C12" s="55">
        <v>0</v>
      </c>
      <c r="D12" s="55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5">
        <v>0</v>
      </c>
      <c r="D13" s="55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ht="25.5" x14ac:dyDescent="0.2">
      <c r="A14" s="8" t="s">
        <v>43</v>
      </c>
      <c r="B14" s="57">
        <v>0</v>
      </c>
      <c r="C14" s="55">
        <v>0</v>
      </c>
      <c r="D14" s="55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>
        <v>0</v>
      </c>
      <c r="D15" s="57">
        <v>2007.3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ht="25.5" x14ac:dyDescent="0.2">
      <c r="A16" s="8" t="s">
        <v>45</v>
      </c>
      <c r="B16" s="57">
        <v>0</v>
      </c>
      <c r="C16" s="57">
        <v>0</v>
      </c>
      <c r="D16" s="58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8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3500</v>
      </c>
      <c r="C19" s="44"/>
      <c r="D19" s="44">
        <f>SUM(D5:D18)</f>
        <v>2007.3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1500</v>
      </c>
      <c r="C20" s="57"/>
      <c r="D20" s="57">
        <v>7.3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2000</v>
      </c>
      <c r="C21" s="44">
        <f t="shared" ref="C21:M21" si="0">C19-C20</f>
        <v>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2000</v>
      </c>
      <c r="C22" s="62">
        <f>AVERAGE(B21:C21)</f>
        <v>1000</v>
      </c>
      <c r="D22" s="62">
        <f>AVERAGE(B21:D21)</f>
        <v>1333.3333333333333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7.85546875" style="2" customWidth="1"/>
    <col min="2" max="2" width="10.42578125" style="11" customWidth="1"/>
    <col min="3" max="3" width="10.5703125" style="11" customWidth="1"/>
    <col min="4" max="4" width="9" style="12" bestFit="1" customWidth="1"/>
    <col min="5" max="13" width="8.42578125" style="12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86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s="13" customFormat="1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x14ac:dyDescent="0.2">
      <c r="A12" s="8" t="s">
        <v>41</v>
      </c>
      <c r="B12" s="57">
        <v>1800</v>
      </c>
      <c r="C12" s="57">
        <v>1680</v>
      </c>
      <c r="D12" s="58">
        <v>2170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13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6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1800</v>
      </c>
      <c r="C19" s="44">
        <f>SUM(C5:C18)</f>
        <v>1680</v>
      </c>
      <c r="D19" s="44">
        <f>SUM(D5:D18)</f>
        <v>2170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0</v>
      </c>
      <c r="D20" s="57">
        <v>170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1800</v>
      </c>
      <c r="C21" s="44">
        <f t="shared" ref="C21:M21" si="0">C19-C20</f>
        <v>1680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1800</v>
      </c>
      <c r="C22" s="62">
        <f>AVERAGE(B21:C21)</f>
        <v>1740</v>
      </c>
      <c r="D22" s="62">
        <f>AVERAGE(B21:D21)</f>
        <v>1826.6666666666667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64.140625" style="33" customWidth="1"/>
    <col min="2" max="2" width="10.28515625" style="26" customWidth="1"/>
    <col min="3" max="3" width="9" style="26" bestFit="1" customWidth="1"/>
    <col min="4" max="4" width="9" style="27" bestFit="1" customWidth="1"/>
    <col min="5" max="13" width="7.8554687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87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3000</v>
      </c>
      <c r="C12" s="57">
        <v>2000</v>
      </c>
      <c r="D12" s="58">
        <v>2214.33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389.49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0</v>
      </c>
      <c r="D18" s="57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3389.49</v>
      </c>
      <c r="C19" s="44">
        <f>SUM(C5:C18)</f>
        <v>2000</v>
      </c>
      <c r="D19" s="44">
        <f>SUM(D5:D18)</f>
        <v>2214.33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1389.49</v>
      </c>
      <c r="C20" s="57"/>
      <c r="D20" s="57">
        <v>214.33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1999.9999999999998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1999.9999999999998</v>
      </c>
      <c r="C22" s="62">
        <f>AVERAGE(B21:C21)</f>
        <v>2000</v>
      </c>
      <c r="D22" s="62">
        <f>AVERAGE(B21:D21)</f>
        <v>2000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C10" sqref="C10"/>
    </sheetView>
  </sheetViews>
  <sheetFormatPr defaultRowHeight="15" x14ac:dyDescent="0.25"/>
  <cols>
    <col min="1" max="1" width="63" customWidth="1"/>
    <col min="2" max="2" width="9.5703125" bestFit="1" customWidth="1"/>
  </cols>
  <sheetData>
    <row r="1" spans="1:13" ht="21.75" thickBot="1" x14ac:dyDescent="0.3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3">
      <c r="A2" s="70" t="s">
        <v>88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x14ac:dyDescent="0.25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x14ac:dyDescent="0.25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5">
      <c r="A5" s="7" t="s">
        <v>34</v>
      </c>
      <c r="B5" s="55">
        <v>2400</v>
      </c>
      <c r="C5" s="55">
        <v>2400</v>
      </c>
      <c r="D5" s="55">
        <v>2400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5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5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5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5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5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5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x14ac:dyDescent="0.25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x14ac:dyDescent="0.25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x14ac:dyDescent="0.25">
      <c r="A15" s="9" t="s">
        <v>44</v>
      </c>
      <c r="B15" s="57">
        <v>0</v>
      </c>
      <c r="C15" s="57">
        <v>0</v>
      </c>
      <c r="D15" s="57">
        <v>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x14ac:dyDescent="0.25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5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5.75" thickBot="1" x14ac:dyDescent="0.3">
      <c r="A18" s="22" t="s">
        <v>47</v>
      </c>
      <c r="B18" s="60">
        <v>0</v>
      </c>
      <c r="C18" s="60">
        <v>0</v>
      </c>
      <c r="D18" s="60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5.75" thickBot="1" x14ac:dyDescent="0.3">
      <c r="A19" s="43" t="s">
        <v>48</v>
      </c>
      <c r="B19" s="44">
        <f>SUM(B5:B18)</f>
        <v>2400</v>
      </c>
      <c r="C19" s="44">
        <f>SUM(C5:C18)</f>
        <v>2400</v>
      </c>
      <c r="D19" s="44">
        <f>SUM(D5:D18)</f>
        <v>2400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 x14ac:dyDescent="0.3">
      <c r="A20" s="61" t="s">
        <v>24</v>
      </c>
      <c r="B20" s="45">
        <v>400</v>
      </c>
      <c r="C20" s="57">
        <v>400</v>
      </c>
      <c r="D20" s="57">
        <v>400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 x14ac:dyDescent="0.3">
      <c r="A21" s="43" t="s">
        <v>25</v>
      </c>
      <c r="B21" s="44">
        <f>B19-B20</f>
        <v>2000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 x14ac:dyDescent="0.3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5.75" thickBot="1" x14ac:dyDescent="0.3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x14ac:dyDescent="0.25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" x14ac:dyDescent="0.2"/>
  <cols>
    <col min="1" max="1" width="46.5703125" style="3" customWidth="1"/>
    <col min="2" max="3" width="9" style="11" bestFit="1" customWidth="1"/>
    <col min="4" max="4" width="9" style="12" bestFit="1" customWidth="1"/>
    <col min="5" max="13" width="7.85546875" style="12" bestFit="1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49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2.75" x14ac:dyDescent="0.2">
      <c r="A5" s="7" t="s">
        <v>34</v>
      </c>
      <c r="B5" s="55">
        <v>1500</v>
      </c>
      <c r="C5" s="55">
        <v>1500</v>
      </c>
      <c r="D5" s="55">
        <v>1500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ht="12.75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2.75" x14ac:dyDescent="0.2">
      <c r="A7" s="56" t="s">
        <v>36</v>
      </c>
      <c r="B7" s="55">
        <v>0</v>
      </c>
      <c r="C7" s="55">
        <v>144.08000000000001</v>
      </c>
      <c r="D7" s="55">
        <v>203.68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ht="12.75" x14ac:dyDescent="0.2">
      <c r="A8" s="56" t="s">
        <v>37</v>
      </c>
      <c r="B8" s="55">
        <v>75.5</v>
      </c>
      <c r="C8" s="55">
        <v>75.5</v>
      </c>
      <c r="D8" s="55">
        <v>75.5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ht="12.75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25.5" x14ac:dyDescent="0.2">
      <c r="A10" s="56" t="s">
        <v>39</v>
      </c>
      <c r="B10" s="55">
        <v>0</v>
      </c>
      <c r="C10" s="55">
        <v>207.32</v>
      </c>
      <c r="D10" s="55">
        <v>193.22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s="13" customFormat="1" ht="12.75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ht="12.75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13" customFormat="1" ht="12.75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6" customFormat="1" ht="25.5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ht="12.75" x14ac:dyDescent="0.2">
      <c r="A15" s="9" t="s">
        <v>44</v>
      </c>
      <c r="B15" s="57">
        <f>321.42+15.6</f>
        <v>337.02000000000004</v>
      </c>
      <c r="C15" s="57"/>
      <c r="D15" s="57">
        <f>157.17+127.46</f>
        <v>284.63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2.75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1912.52</v>
      </c>
      <c r="C19" s="44">
        <f>SUM(C5:C18)</f>
        <v>1926.8999999999999</v>
      </c>
      <c r="D19" s="44">
        <f>SUM(D5:D18)</f>
        <v>2257.0300000000002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1</v>
      </c>
      <c r="C20" s="57">
        <v>39.020000000000003</v>
      </c>
      <c r="D20" s="57">
        <v>257.02999999999997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1911.52</v>
      </c>
      <c r="C21" s="44">
        <f t="shared" ref="C21:M21" si="0">C19-C20</f>
        <v>1887.8799999999999</v>
      </c>
      <c r="D21" s="44">
        <f t="shared" si="0"/>
        <v>2000.0000000000002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1911.52</v>
      </c>
      <c r="C22" s="62">
        <f>AVERAGE(B21:C21)</f>
        <v>1899.6999999999998</v>
      </c>
      <c r="D22" s="62">
        <f>AVERAGE(B21:D21)</f>
        <v>1933.1333333333332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7" zoomScaleNormal="100" workbookViewId="0">
      <selection activeCell="G18" sqref="G18"/>
    </sheetView>
  </sheetViews>
  <sheetFormatPr defaultRowHeight="15" x14ac:dyDescent="0.25"/>
  <cols>
    <col min="1" max="1" width="26.7109375" customWidth="1"/>
    <col min="2" max="2" width="10" customWidth="1"/>
    <col min="3" max="3" width="5.42578125" customWidth="1"/>
    <col min="4" max="4" width="6.5703125" customWidth="1"/>
    <col min="5" max="5" width="7.7109375" customWidth="1"/>
    <col min="6" max="6" width="9.140625" customWidth="1"/>
    <col min="7" max="7" width="14.42578125" customWidth="1"/>
    <col min="8" max="8" width="14.140625" customWidth="1"/>
    <col min="9" max="9" width="11.42578125" customWidth="1"/>
  </cols>
  <sheetData>
    <row r="1" spans="1:13" ht="33" customHeight="1" thickBot="1" x14ac:dyDescent="0.4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25">
      <c r="A2" s="79" t="s">
        <v>0</v>
      </c>
      <c r="B2" s="81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3" ht="27" customHeight="1" thickBot="1" x14ac:dyDescent="0.3">
      <c r="A3" s="80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24.75" customHeight="1" x14ac:dyDescent="0.25">
      <c r="A4" s="7" t="s">
        <v>29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46.5" customHeight="1" x14ac:dyDescent="0.25">
      <c r="A5" s="8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/>
      <c r="I5" s="15"/>
      <c r="J5" s="15">
        <v>0</v>
      </c>
      <c r="K5" s="15">
        <v>0</v>
      </c>
      <c r="L5" s="15">
        <v>0</v>
      </c>
      <c r="M5" s="15">
        <v>0</v>
      </c>
    </row>
    <row r="6" spans="1:13" ht="38.25" customHeight="1" x14ac:dyDescent="0.25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42" customHeight="1" x14ac:dyDescent="0.25">
      <c r="A7" s="8" t="s">
        <v>16</v>
      </c>
      <c r="B7" s="15">
        <v>0</v>
      </c>
      <c r="C7" s="15">
        <v>0</v>
      </c>
      <c r="D7" s="15"/>
      <c r="E7" s="15"/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41.25" customHeight="1" x14ac:dyDescent="0.25">
      <c r="A8" s="9" t="s">
        <v>22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39" customHeight="1" x14ac:dyDescent="0.25">
      <c r="A9" s="8" t="s">
        <v>23</v>
      </c>
      <c r="B9" s="15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/>
      <c r="J9" s="16">
        <v>0</v>
      </c>
      <c r="K9" s="16">
        <v>0</v>
      </c>
      <c r="L9" s="16">
        <v>0</v>
      </c>
      <c r="M9" s="16">
        <v>0</v>
      </c>
    </row>
    <row r="10" spans="1:13" ht="36.75" customHeight="1" x14ac:dyDescent="0.25">
      <c r="A10" s="8" t="s">
        <v>17</v>
      </c>
      <c r="B10" s="15">
        <v>0</v>
      </c>
      <c r="C10" s="15">
        <v>0</v>
      </c>
      <c r="D10" s="16">
        <v>0</v>
      </c>
      <c r="E10" s="16"/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43.5" customHeight="1" x14ac:dyDescent="0.25">
      <c r="A11" s="8" t="s">
        <v>21</v>
      </c>
      <c r="B11" s="15"/>
      <c r="C11" s="15"/>
      <c r="D11" s="16">
        <v>0</v>
      </c>
      <c r="E11" s="16">
        <v>0</v>
      </c>
      <c r="F11" s="16">
        <v>0</v>
      </c>
      <c r="G11" s="16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ht="17.25" x14ac:dyDescent="0.3">
      <c r="A12" s="38" t="s">
        <v>20</v>
      </c>
      <c r="B12" s="39">
        <f>SUM(B4:B11)</f>
        <v>0</v>
      </c>
      <c r="C12" s="39">
        <f t="shared" ref="C12:M12" si="0">SUM(C4:C11)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ht="17.25" x14ac:dyDescent="0.3">
      <c r="A13" s="10" t="s">
        <v>24</v>
      </c>
      <c r="B13" s="36">
        <v>0</v>
      </c>
      <c r="C13" s="36">
        <v>0</v>
      </c>
      <c r="D13" s="37">
        <v>0</v>
      </c>
      <c r="E13" s="37">
        <v>0</v>
      </c>
      <c r="F13" s="37">
        <v>0</v>
      </c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ht="17.25" x14ac:dyDescent="0.3">
      <c r="A14" s="38" t="s">
        <v>25</v>
      </c>
      <c r="B14" s="39">
        <f>B12-B13</f>
        <v>0</v>
      </c>
      <c r="C14" s="39">
        <f t="shared" ref="C14:M14" si="1">C12-C13</f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ht="17.25" x14ac:dyDescent="0.3">
      <c r="A15" s="10" t="s">
        <v>18</v>
      </c>
      <c r="B15" s="21">
        <f>B14/1</f>
        <v>0</v>
      </c>
      <c r="C15" s="21">
        <f>C14/2</f>
        <v>0</v>
      </c>
      <c r="D15" s="21">
        <f>D14/3</f>
        <v>0</v>
      </c>
      <c r="E15" s="21">
        <f>E14/4</f>
        <v>0</v>
      </c>
      <c r="F15" s="21">
        <f>F14/5</f>
        <v>0</v>
      </c>
      <c r="G15" s="21">
        <f>G14/6</f>
        <v>0</v>
      </c>
      <c r="H15" s="21">
        <f>H14/7</f>
        <v>0</v>
      </c>
      <c r="I15" s="21">
        <f>I14/8</f>
        <v>0</v>
      </c>
      <c r="J15" s="21">
        <f>J14/9</f>
        <v>0</v>
      </c>
      <c r="K15" s="21">
        <f>K14/10</f>
        <v>0</v>
      </c>
      <c r="L15" s="21">
        <f>L14/11</f>
        <v>0</v>
      </c>
      <c r="M15" s="21">
        <f>M14/12</f>
        <v>0</v>
      </c>
    </row>
    <row r="16" spans="1:13" ht="16.5" thickBot="1" x14ac:dyDescent="0.3">
      <c r="A16" s="52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</sheetData>
  <mergeCells count="14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10" workbookViewId="0">
      <selection activeCell="E20" sqref="E20"/>
    </sheetView>
  </sheetViews>
  <sheetFormatPr defaultRowHeight="15" x14ac:dyDescent="0.25"/>
  <cols>
    <col min="1" max="1" width="22.140625" customWidth="1"/>
    <col min="2" max="2" width="9.5703125" bestFit="1" customWidth="1"/>
    <col min="8" max="8" width="9.140625" customWidth="1"/>
    <col min="9" max="9" width="9.5703125" customWidth="1"/>
  </cols>
  <sheetData>
    <row r="1" spans="1:13" ht="58.5" customHeight="1" thickBot="1" x14ac:dyDescent="0.4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x14ac:dyDescent="0.25">
      <c r="A2" s="79" t="s">
        <v>0</v>
      </c>
      <c r="B2" s="81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3" ht="15.75" customHeight="1" thickBot="1" x14ac:dyDescent="0.3">
      <c r="A3" s="80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57" customHeight="1" x14ac:dyDescent="0.25">
      <c r="A4" s="7" t="s">
        <v>28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39.75" customHeight="1" x14ac:dyDescent="0.25">
      <c r="A5" s="8" t="s">
        <v>13</v>
      </c>
      <c r="B5" s="15"/>
      <c r="C5" s="15"/>
      <c r="D5" s="15"/>
      <c r="E5" s="15"/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42" customHeight="1" x14ac:dyDescent="0.25">
      <c r="A6" s="8" t="s">
        <v>14</v>
      </c>
      <c r="B6" s="15">
        <v>0</v>
      </c>
      <c r="C6" s="15">
        <v>0</v>
      </c>
      <c r="D6" s="15">
        <v>0</v>
      </c>
      <c r="E6" s="15"/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2.25" customHeight="1" x14ac:dyDescent="0.25">
      <c r="A7" s="8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33" customHeight="1" x14ac:dyDescent="0.25">
      <c r="A8" s="9" t="s">
        <v>22</v>
      </c>
      <c r="B8" s="15"/>
      <c r="C8" s="15"/>
      <c r="D8" s="15">
        <v>0</v>
      </c>
      <c r="E8" s="15"/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61.5" customHeight="1" x14ac:dyDescent="0.25">
      <c r="A9" s="8" t="s">
        <v>23</v>
      </c>
      <c r="B9" s="15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30.75" customHeight="1" x14ac:dyDescent="0.25">
      <c r="A10" s="8" t="s">
        <v>17</v>
      </c>
      <c r="B10" s="15">
        <v>0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43.5" customHeight="1" x14ac:dyDescent="0.25">
      <c r="A11" s="8" t="s">
        <v>21</v>
      </c>
      <c r="B11" s="15"/>
      <c r="C11" s="15"/>
      <c r="D11" s="16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x14ac:dyDescent="0.25">
      <c r="A12" s="46" t="s">
        <v>20</v>
      </c>
      <c r="B12" s="39">
        <f t="shared" ref="B12:M12" si="0">SUM(B4:B11)</f>
        <v>0</v>
      </c>
      <c r="C12" s="39">
        <f t="shared" si="0"/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x14ac:dyDescent="0.25">
      <c r="A13" s="48" t="s">
        <v>24</v>
      </c>
      <c r="B13" s="36"/>
      <c r="C13" s="36"/>
      <c r="D13" s="37"/>
      <c r="E13" s="37"/>
      <c r="F13" s="37"/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x14ac:dyDescent="0.25">
      <c r="A14" s="46" t="s">
        <v>25</v>
      </c>
      <c r="B14" s="39">
        <f t="shared" ref="B14:M14" si="1">B12-B13</f>
        <v>0</v>
      </c>
      <c r="C14" s="39">
        <f t="shared" si="1"/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x14ac:dyDescent="0.25">
      <c r="A15" s="47" t="s">
        <v>18</v>
      </c>
      <c r="B15" s="36">
        <f>B14/1</f>
        <v>0</v>
      </c>
      <c r="C15" s="36">
        <f>C14/2</f>
        <v>0</v>
      </c>
      <c r="D15" s="36">
        <f>D14/3</f>
        <v>0</v>
      </c>
      <c r="E15" s="36">
        <f>E14/4</f>
        <v>0</v>
      </c>
      <c r="F15" s="36">
        <f>F14/1</f>
        <v>0</v>
      </c>
      <c r="G15" s="36">
        <f>G14/2</f>
        <v>0</v>
      </c>
      <c r="H15" s="36">
        <f>H14/3</f>
        <v>0</v>
      </c>
      <c r="I15" s="36">
        <f>I14/4</f>
        <v>0</v>
      </c>
      <c r="J15" s="36">
        <f>J14/9</f>
        <v>0</v>
      </c>
      <c r="K15" s="36">
        <f>K14/10</f>
        <v>0</v>
      </c>
      <c r="L15" s="36">
        <f>L14/11</f>
        <v>0</v>
      </c>
      <c r="M15" s="36">
        <f>M14/12</f>
        <v>0</v>
      </c>
    </row>
    <row r="16" spans="1:13" ht="18.75" customHeight="1" thickBot="1" x14ac:dyDescent="0.3">
      <c r="A16" s="54" t="s">
        <v>18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(B14+C14+D14+E14+F14)/1</f>
        <v>0</v>
      </c>
      <c r="G16" s="51">
        <f>(B14+C14+D14+E14+F14+G14)/2</f>
        <v>0</v>
      </c>
      <c r="H16" s="51">
        <f>(B14+C14+D14+E14+F14+G14+H14)/3</f>
        <v>0</v>
      </c>
      <c r="I16" s="51">
        <f>(B14+C14+D14+E14+F14+G14+H14+I14)/4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" right="0" top="0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3" zoomScale="120" zoomScaleNormal="120" workbookViewId="0">
      <selection activeCell="B22" sqref="B22"/>
    </sheetView>
  </sheetViews>
  <sheetFormatPr defaultRowHeight="12.75" x14ac:dyDescent="0.2"/>
  <cols>
    <col min="1" max="1" width="40.7109375" style="33" customWidth="1"/>
    <col min="2" max="3" width="7.85546875" style="26" bestFit="1" customWidth="1"/>
    <col min="4" max="13" width="7.85546875" style="27" bestFit="1" customWidth="1"/>
    <col min="14" max="16384" width="9.140625" style="29"/>
  </cols>
  <sheetData>
    <row r="1" spans="1:15" s="28" customFormat="1" ht="21.75" thickBot="1" x14ac:dyDescent="0.4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5" ht="15" customHeight="1" x14ac:dyDescent="0.2">
      <c r="A2" s="79" t="s">
        <v>0</v>
      </c>
      <c r="B2" s="81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5" s="30" customFormat="1" ht="12" thickBot="1" x14ac:dyDescent="0.25">
      <c r="A3" s="80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5" ht="89.25" x14ac:dyDescent="0.2">
      <c r="A4" s="7" t="s">
        <v>15</v>
      </c>
      <c r="B4" s="15">
        <v>0</v>
      </c>
      <c r="C4" s="15"/>
      <c r="D4" s="16"/>
      <c r="E4" s="16"/>
      <c r="F4" s="16"/>
      <c r="G4" s="16"/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</row>
    <row r="5" spans="1:15" ht="63.75" x14ac:dyDescent="0.2">
      <c r="A5" s="8" t="s">
        <v>13</v>
      </c>
      <c r="B5" s="15"/>
      <c r="C5" s="15"/>
      <c r="D5" s="16"/>
      <c r="E5" s="16"/>
      <c r="F5" s="16"/>
      <c r="G5" s="16"/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</row>
    <row r="6" spans="1:15" ht="38.25" x14ac:dyDescent="0.2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5" ht="63.75" x14ac:dyDescent="0.2">
      <c r="A7" s="8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5" ht="25.5" x14ac:dyDescent="0.2">
      <c r="A8" s="9" t="s">
        <v>22</v>
      </c>
      <c r="B8" s="15">
        <v>0</v>
      </c>
      <c r="C8" s="15"/>
      <c r="D8" s="15"/>
      <c r="E8" s="15"/>
      <c r="F8" s="15"/>
      <c r="G8" s="15"/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5" ht="38.25" x14ac:dyDescent="0.2">
      <c r="A9" s="8" t="s">
        <v>23</v>
      </c>
      <c r="B9" s="15">
        <v>0</v>
      </c>
      <c r="C9" s="15"/>
      <c r="D9" s="15"/>
      <c r="E9" s="15"/>
      <c r="F9" s="15"/>
      <c r="G9" s="15"/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</row>
    <row r="10" spans="1:15" ht="38.25" x14ac:dyDescent="0.2">
      <c r="A10" s="8" t="s">
        <v>17</v>
      </c>
      <c r="B10" s="15"/>
      <c r="C10" s="15"/>
      <c r="D10" s="15"/>
      <c r="E10" s="15"/>
      <c r="F10" s="15"/>
      <c r="G10" s="15"/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O10" s="29" t="s">
        <v>27</v>
      </c>
    </row>
    <row r="11" spans="1:15" ht="51.75" thickBot="1" x14ac:dyDescent="0.25">
      <c r="A11" s="22" t="s">
        <v>21</v>
      </c>
      <c r="B11" s="15">
        <v>0</v>
      </c>
      <c r="C11" s="15"/>
      <c r="D11" s="15"/>
      <c r="E11" s="15"/>
      <c r="F11" s="15"/>
      <c r="G11" s="15"/>
      <c r="H11" s="15">
        <v>0</v>
      </c>
      <c r="I11" s="15">
        <v>0</v>
      </c>
      <c r="J11" s="15">
        <v>0</v>
      </c>
      <c r="K11" s="15">
        <v>0</v>
      </c>
      <c r="L11" s="15"/>
      <c r="M11" s="15">
        <v>0</v>
      </c>
    </row>
    <row r="12" spans="1:15" s="34" customFormat="1" ht="18" thickBot="1" x14ac:dyDescent="0.35">
      <c r="A12" s="25" t="s">
        <v>20</v>
      </c>
      <c r="B12" s="18">
        <f>SUM(B4:B11)</f>
        <v>0</v>
      </c>
      <c r="C12" s="18">
        <f t="shared" ref="C12:M12" si="0">SUM(C4:C11)</f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0</v>
      </c>
    </row>
    <row r="13" spans="1:15" s="31" customFormat="1" ht="18" thickBot="1" x14ac:dyDescent="0.35">
      <c r="A13" s="24" t="s">
        <v>24</v>
      </c>
      <c r="B13" s="19">
        <v>0</v>
      </c>
      <c r="C13" s="19">
        <v>0</v>
      </c>
      <c r="D13" s="20">
        <v>0</v>
      </c>
      <c r="E13" s="20">
        <v>0</v>
      </c>
      <c r="F13" s="20">
        <v>0</v>
      </c>
      <c r="G13" s="20"/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pans="1:15" s="34" customFormat="1" ht="18" thickBot="1" x14ac:dyDescent="0.35">
      <c r="A14" s="25" t="s">
        <v>25</v>
      </c>
      <c r="B14" s="18">
        <f>B12-B13</f>
        <v>0</v>
      </c>
      <c r="C14" s="18">
        <f t="shared" ref="C14:M14" si="1">C12-C13</f>
        <v>0</v>
      </c>
      <c r="D14" s="18"/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</row>
    <row r="15" spans="1:15" s="31" customFormat="1" ht="17.25" x14ac:dyDescent="0.3">
      <c r="A15" s="23" t="s">
        <v>18</v>
      </c>
      <c r="B15" s="17">
        <f>B14/1</f>
        <v>0</v>
      </c>
      <c r="C15" s="21">
        <f>C14/2</f>
        <v>0</v>
      </c>
      <c r="D15" s="21">
        <f>D14/3</f>
        <v>0</v>
      </c>
      <c r="E15" s="21">
        <f>E14/4</f>
        <v>0</v>
      </c>
      <c r="F15" s="21">
        <f>F14/5</f>
        <v>0</v>
      </c>
      <c r="G15" s="21">
        <f>G14/6</f>
        <v>0</v>
      </c>
      <c r="H15" s="21">
        <f>H14/7</f>
        <v>0</v>
      </c>
      <c r="I15" s="21">
        <f>I14/8</f>
        <v>0</v>
      </c>
      <c r="J15" s="21">
        <f>J14/9</f>
        <v>0</v>
      </c>
      <c r="K15" s="21">
        <f>K14/10</f>
        <v>0</v>
      </c>
      <c r="L15" s="21">
        <f>L14/11</f>
        <v>0</v>
      </c>
      <c r="M15" s="21">
        <f>M14/12</f>
        <v>0</v>
      </c>
    </row>
    <row r="16" spans="1:15" s="31" customFormat="1" ht="18" thickBot="1" x14ac:dyDescent="0.35">
      <c r="A16" s="49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  <row r="22" spans="1:1" x14ac:dyDescent="0.2">
      <c r="A22" s="32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P16" sqref="P16"/>
    </sheetView>
  </sheetViews>
  <sheetFormatPr defaultRowHeight="12.75" x14ac:dyDescent="0.2"/>
  <cols>
    <col min="1" max="1" width="40.42578125" style="33" customWidth="1"/>
    <col min="2" max="3" width="7.85546875" style="26" bestFit="1" customWidth="1"/>
    <col min="4" max="13" width="7.85546875" style="27" bestFit="1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15" customHeight="1" thickBot="1" x14ac:dyDescent="0.25">
      <c r="A2" s="70" t="s">
        <v>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800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25.5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125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25.5" x14ac:dyDescent="0.2">
      <c r="A8" s="56" t="s">
        <v>37</v>
      </c>
      <c r="B8" s="55">
        <v>48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5.5" x14ac:dyDescent="0.2">
      <c r="A9" s="56" t="s">
        <v>38</v>
      </c>
      <c r="B9" s="55">
        <v>59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25.5" x14ac:dyDescent="0.2">
      <c r="A10" s="56" t="s">
        <v>39</v>
      </c>
      <c r="B10" s="55">
        <v>120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ht="25.5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1000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325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ht="25.5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86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200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2763</v>
      </c>
      <c r="C19" s="44"/>
      <c r="D19" s="44"/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f>763+492.33</f>
        <v>1255.33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1507.67</v>
      </c>
      <c r="C21" s="44">
        <f t="shared" ref="C21:M21" si="0">C19-C20</f>
        <v>0</v>
      </c>
      <c r="D21" s="44">
        <f t="shared" si="0"/>
        <v>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110" zoomScaleNormal="110" workbookViewId="0">
      <selection activeCell="D12" sqref="D12"/>
    </sheetView>
  </sheetViews>
  <sheetFormatPr defaultRowHeight="12.75" x14ac:dyDescent="0.2"/>
  <cols>
    <col min="1" max="1" width="41.85546875" style="33" customWidth="1"/>
    <col min="2" max="3" width="7.85546875" style="26" bestFit="1" customWidth="1"/>
    <col min="4" max="10" width="7.85546875" style="27" bestFit="1" customWidth="1"/>
    <col min="11" max="12" width="8.28515625" style="27" customWidth="1"/>
    <col min="13" max="13" width="7.85546875" style="27" bestFit="1" customWidth="1"/>
    <col min="14" max="16384" width="9.140625" style="29"/>
  </cols>
  <sheetData>
    <row r="1" spans="1:13" s="28" customFormat="1" ht="21.75" thickBot="1" x14ac:dyDescent="0.4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15" customHeight="1" x14ac:dyDescent="0.2">
      <c r="A2" s="79" t="s">
        <v>0</v>
      </c>
      <c r="B2" s="81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</row>
    <row r="3" spans="1:13" s="30" customFormat="1" ht="12" thickBot="1" x14ac:dyDescent="0.25">
      <c r="A3" s="80"/>
      <c r="B3" s="8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ht="89.25" x14ac:dyDescent="0.2">
      <c r="A4" s="7" t="s">
        <v>15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58.5" customHeight="1" x14ac:dyDescent="0.2">
      <c r="A5" s="8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38.25" x14ac:dyDescent="0.2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51" x14ac:dyDescent="0.2">
      <c r="A7" s="8" t="s">
        <v>16</v>
      </c>
      <c r="B7" s="15"/>
      <c r="C7" s="15"/>
      <c r="D7" s="15"/>
      <c r="E7" s="15"/>
      <c r="F7" s="15"/>
      <c r="G7" s="15"/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25.5" x14ac:dyDescent="0.2">
      <c r="A8" s="9" t="s">
        <v>22</v>
      </c>
      <c r="B8" s="15"/>
      <c r="C8" s="15"/>
      <c r="D8" s="15"/>
      <c r="E8" s="15"/>
      <c r="F8" s="15"/>
      <c r="G8" s="15"/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38.25" x14ac:dyDescent="0.2">
      <c r="A9" s="8" t="s">
        <v>23</v>
      </c>
      <c r="B9" s="15">
        <v>0</v>
      </c>
      <c r="C9" s="15"/>
      <c r="D9" s="16"/>
      <c r="E9" s="16"/>
      <c r="F9" s="16"/>
      <c r="G9" s="16"/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38.25" x14ac:dyDescent="0.2">
      <c r="A10" s="8" t="s">
        <v>17</v>
      </c>
      <c r="B10" s="15"/>
      <c r="C10" s="15"/>
      <c r="D10" s="16"/>
      <c r="E10" s="16"/>
      <c r="F10" s="16"/>
      <c r="G10" s="16"/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51" x14ac:dyDescent="0.2">
      <c r="A11" s="8" t="s">
        <v>21</v>
      </c>
      <c r="B11" s="15"/>
      <c r="C11" s="15"/>
      <c r="D11" s="16"/>
      <c r="E11" s="16"/>
      <c r="F11" s="16"/>
      <c r="G11" s="16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s="34" customFormat="1" ht="17.25" x14ac:dyDescent="0.3">
      <c r="A12" s="38" t="s">
        <v>20</v>
      </c>
      <c r="B12" s="39">
        <f>SUM(B4:B11)</f>
        <v>0</v>
      </c>
      <c r="C12" s="39">
        <f t="shared" ref="C12:M12" si="0">SUM(C4:C11)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s="31" customFormat="1" ht="17.25" x14ac:dyDescent="0.3">
      <c r="A13" s="10" t="s">
        <v>24</v>
      </c>
      <c r="B13" s="36"/>
      <c r="C13" s="36"/>
      <c r="D13" s="37"/>
      <c r="E13" s="37"/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s="34" customFormat="1" ht="17.25" x14ac:dyDescent="0.3">
      <c r="A14" s="38" t="s">
        <v>25</v>
      </c>
      <c r="B14" s="39">
        <f>B12-B13</f>
        <v>0</v>
      </c>
      <c r="C14" s="39">
        <f>C12-C13</f>
        <v>0</v>
      </c>
      <c r="D14" s="39">
        <f>D12-D13</f>
        <v>0</v>
      </c>
      <c r="E14" s="39">
        <f t="shared" ref="E14:M14" si="1">E12-E13</f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s="31" customFormat="1" ht="17.25" x14ac:dyDescent="0.3">
      <c r="A15" s="10" t="s">
        <v>18</v>
      </c>
      <c r="B15" s="36">
        <f>B14/1</f>
        <v>0</v>
      </c>
      <c r="C15" s="36">
        <f>C14/2</f>
        <v>0</v>
      </c>
      <c r="D15" s="36">
        <f>D14/3</f>
        <v>0</v>
      </c>
      <c r="E15" s="36">
        <f>E14/4</f>
        <v>0</v>
      </c>
      <c r="F15" s="36">
        <f>F14/5</f>
        <v>0</v>
      </c>
      <c r="G15" s="36">
        <f>G14/6</f>
        <v>0</v>
      </c>
      <c r="H15" s="36">
        <f>H14/7</f>
        <v>0</v>
      </c>
      <c r="I15" s="36">
        <f>I14/8</f>
        <v>0</v>
      </c>
      <c r="J15" s="36">
        <f>J14/9</f>
        <v>0</v>
      </c>
      <c r="K15" s="36">
        <f>K14/10</f>
        <v>0</v>
      </c>
      <c r="L15" s="36">
        <f>L14/11</f>
        <v>0</v>
      </c>
      <c r="M15" s="36">
        <f>M14/12</f>
        <v>0</v>
      </c>
    </row>
    <row r="16" spans="1:13" s="31" customFormat="1" ht="16.5" thickBot="1" x14ac:dyDescent="0.3">
      <c r="A16" s="52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  <row r="22" spans="1:1" x14ac:dyDescent="0.2">
      <c r="A22" s="32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7.28515625" style="14" customWidth="1"/>
    <col min="2" max="2" width="9.5703125" style="11" customWidth="1"/>
    <col min="3" max="3" width="9.42578125" style="11" customWidth="1"/>
    <col min="4" max="4" width="9" style="12" bestFit="1" customWidth="1"/>
    <col min="5" max="6" width="8.28515625" style="12" customWidth="1"/>
    <col min="7" max="7" width="7.5703125" style="12" customWidth="1"/>
    <col min="8" max="8" width="7" style="12" customWidth="1"/>
    <col min="9" max="9" width="6.85546875" style="12" customWidth="1"/>
    <col min="10" max="10" width="6.28515625" style="12" customWidth="1"/>
    <col min="11" max="11" width="7.140625" style="12" customWidth="1"/>
    <col min="12" max="12" width="8" style="12" customWidth="1"/>
    <col min="13" max="13" width="5.5703125" style="12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61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5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1300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13" customFormat="1" x14ac:dyDescent="0.2">
      <c r="A12" s="8" t="s">
        <v>41</v>
      </c>
      <c r="B12" s="57">
        <v>0</v>
      </c>
      <c r="C12" s="57">
        <v>2040</v>
      </c>
      <c r="D12" s="58">
        <v>2040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6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13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6" customFormat="1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1300</v>
      </c>
      <c r="C19" s="44">
        <f>SUM(C5:C18)</f>
        <v>2040</v>
      </c>
      <c r="D19" s="44">
        <f>SUM(D5:D18)</f>
        <v>2040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>
        <v>40</v>
      </c>
      <c r="D20" s="57">
        <v>40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1300</v>
      </c>
      <c r="C21" s="44">
        <f t="shared" ref="C21:M21" si="0">C19-C20</f>
        <v>2000</v>
      </c>
      <c r="D21" s="44">
        <f t="shared" si="0"/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1300</v>
      </c>
      <c r="C22" s="62">
        <f>AVERAGE(B21:C21)</f>
        <v>1650</v>
      </c>
      <c r="D22" s="62">
        <f>AVERAGE(B21:D21)</f>
        <v>1766.6666666666667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B22" sqref="B22:D22"/>
    </sheetView>
  </sheetViews>
  <sheetFormatPr defaultRowHeight="11.25" x14ac:dyDescent="0.2"/>
  <cols>
    <col min="1" max="1" width="61.85546875" style="4" customWidth="1"/>
    <col min="2" max="2" width="9.42578125" style="11" customWidth="1"/>
    <col min="3" max="3" width="9" style="11" bestFit="1" customWidth="1"/>
    <col min="4" max="4" width="9" style="12" bestFit="1" customWidth="1"/>
    <col min="5" max="13" width="8.5703125" style="12" customWidth="1"/>
    <col min="14" max="16384" width="9.140625" style="4"/>
  </cols>
  <sheetData>
    <row r="1" spans="1:14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4" ht="21.75" thickBot="1" x14ac:dyDescent="0.25">
      <c r="A2" s="70" t="s">
        <v>57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4" s="5" customFormat="1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4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4" ht="12.75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4" ht="12.75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4" ht="12.75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4" ht="12.75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4" ht="12.75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4" ht="12.75" x14ac:dyDescent="0.2">
      <c r="A10" s="56" t="s">
        <v>39</v>
      </c>
      <c r="B10" s="55">
        <v>187.81</v>
      </c>
      <c r="C10" s="55">
        <v>187.5</v>
      </c>
      <c r="D10" s="55">
        <v>194.5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4" ht="12.75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4" s="13" customFormat="1" ht="12.75" x14ac:dyDescent="0.2">
      <c r="A12" s="8" t="s">
        <v>41</v>
      </c>
      <c r="B12" s="57">
        <v>0</v>
      </c>
      <c r="C12" s="57">
        <v>0</v>
      </c>
      <c r="D12" s="58">
        <v>0</v>
      </c>
      <c r="E12" s="58"/>
      <c r="F12" s="58"/>
      <c r="G12" s="58"/>
      <c r="H12" s="58"/>
      <c r="I12" s="59"/>
      <c r="J12" s="58"/>
      <c r="K12" s="58"/>
      <c r="L12" s="58"/>
      <c r="M12" s="58"/>
      <c r="N12" s="40"/>
    </row>
    <row r="13" spans="1:14" s="6" customFormat="1" ht="12.75" x14ac:dyDescent="0.2">
      <c r="A13" s="8" t="s">
        <v>42</v>
      </c>
      <c r="B13" s="57">
        <v>640</v>
      </c>
      <c r="C13" s="57">
        <v>0</v>
      </c>
      <c r="D13" s="58">
        <f>1108+69</f>
        <v>1177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4" s="13" customFormat="1" ht="12.75" x14ac:dyDescent="0.2">
      <c r="A14" s="8" t="s">
        <v>43</v>
      </c>
      <c r="B14" s="57">
        <v>0</v>
      </c>
      <c r="C14" s="57">
        <v>0</v>
      </c>
      <c r="D14" s="58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4" s="6" customFormat="1" ht="12.75" x14ac:dyDescent="0.2">
      <c r="A15" s="9" t="s">
        <v>44</v>
      </c>
      <c r="B15" s="57">
        <f>390+409+130.7</f>
        <v>929.7</v>
      </c>
      <c r="C15" s="57">
        <v>262.3</v>
      </c>
      <c r="D15" s="57">
        <v>500.5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4" s="6" customFormat="1" ht="12.75" x14ac:dyDescent="0.2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2.75" x14ac:dyDescent="0.2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180</v>
      </c>
      <c r="C18" s="57">
        <v>0</v>
      </c>
      <c r="D18" s="57">
        <v>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1937.51</v>
      </c>
      <c r="C19" s="44">
        <f>SUM(C5:C18)</f>
        <v>449.8</v>
      </c>
      <c r="D19" s="44">
        <f>SUM(D5:D18)</f>
        <v>1872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98.22</v>
      </c>
      <c r="C20" s="57">
        <v>89.8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1839.29</v>
      </c>
      <c r="C21" s="44">
        <f t="shared" ref="C21:M21" si="0">C19-C20</f>
        <v>360</v>
      </c>
      <c r="D21" s="44">
        <f t="shared" si="0"/>
        <v>1872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1839.29</v>
      </c>
      <c r="C22" s="62">
        <f>AVERAGE(B21:C21)</f>
        <v>1099.645</v>
      </c>
      <c r="D22" s="62">
        <f>AVERAGE(B21:D21)</f>
        <v>1357.0966666666666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" x14ac:dyDescent="0.2"/>
  <cols>
    <col min="1" max="1" width="52.140625" style="3" customWidth="1"/>
    <col min="2" max="3" width="9" style="11" bestFit="1" customWidth="1"/>
    <col min="4" max="4" width="9" style="12" bestFit="1" customWidth="1"/>
    <col min="5" max="13" width="7.85546875" style="12" bestFit="1" customWidth="1"/>
    <col min="14" max="16384" width="9.140625" style="4"/>
  </cols>
  <sheetData>
    <row r="1" spans="1:13" s="1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53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12.75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2.75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2.75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2.75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12.75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12.75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s="13" customFormat="1" ht="12.75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ht="12.75" x14ac:dyDescent="0.2">
      <c r="A12" s="8" t="s">
        <v>41</v>
      </c>
      <c r="B12" s="57">
        <v>2016</v>
      </c>
      <c r="C12" s="57">
        <v>2016</v>
      </c>
      <c r="D12" s="58">
        <v>2016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13" customFormat="1" ht="12.75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6" customFormat="1" ht="25.5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ht="12.75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5.5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2.75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2016</v>
      </c>
      <c r="C19" s="44">
        <f>SUM(C5:C18)</f>
        <v>2016</v>
      </c>
      <c r="D19" s="44">
        <f>SUM(D5:D18)</f>
        <v>2016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73.27</v>
      </c>
      <c r="C20" s="57">
        <v>16</v>
      </c>
      <c r="D20" s="57">
        <v>268.35000000000002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1942.73</v>
      </c>
      <c r="C21" s="44">
        <f t="shared" ref="C21:M21" si="0">C19-C20</f>
        <v>2000</v>
      </c>
      <c r="D21" s="44">
        <f t="shared" si="0"/>
        <v>1747.65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1942.73</v>
      </c>
      <c r="C22" s="62">
        <f>AVERAGE(B21:C21)</f>
        <v>1971.365</v>
      </c>
      <c r="D22" s="62">
        <f>AVERAGE(B21:D21)</f>
        <v>1896.7933333333333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:D22"/>
    </sheetView>
  </sheetViews>
  <sheetFormatPr defaultRowHeight="12.75" x14ac:dyDescent="0.2"/>
  <cols>
    <col min="1" max="1" width="58.28515625" style="33" customWidth="1"/>
    <col min="2" max="2" width="10.140625" style="26" customWidth="1"/>
    <col min="3" max="3" width="7.85546875" style="26" bestFit="1" customWidth="1"/>
    <col min="4" max="4" width="9" style="27" bestFit="1" customWidth="1"/>
    <col min="5" max="11" width="7.85546875" style="27" bestFit="1" customWidth="1"/>
    <col min="12" max="12" width="7.5703125" style="27" customWidth="1"/>
    <col min="13" max="13" width="7.8554687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58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>
        <v>0</v>
      </c>
      <c r="D10" s="55">
        <v>0</v>
      </c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>
        <v>0</v>
      </c>
      <c r="D12" s="57">
        <v>0</v>
      </c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>
        <v>0</v>
      </c>
      <c r="D13" s="57">
        <v>0</v>
      </c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>
        <v>0</v>
      </c>
      <c r="C14" s="57">
        <v>0</v>
      </c>
      <c r="D14" s="57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1995</v>
      </c>
      <c r="C15" s="57">
        <v>0</v>
      </c>
      <c r="D15" s="57">
        <v>500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>
        <v>0</v>
      </c>
      <c r="C16" s="57">
        <v>0</v>
      </c>
      <c r="D16" s="58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>
        <v>0</v>
      </c>
      <c r="C17" s="57">
        <v>0</v>
      </c>
      <c r="D17" s="58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>
        <v>0</v>
      </c>
      <c r="D18" s="57">
        <v>1500</v>
      </c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>
        <f>SUM(B5:B18)</f>
        <v>1995</v>
      </c>
      <c r="C19" s="44" t="s">
        <v>56</v>
      </c>
      <c r="D19" s="44">
        <f>SUM(D5:D18)</f>
        <v>2000</v>
      </c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269.88</v>
      </c>
      <c r="C20" s="57">
        <v>0</v>
      </c>
      <c r="D20" s="57">
        <v>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>
        <f>B19-B20</f>
        <v>1725.12</v>
      </c>
      <c r="C21" s="44">
        <v>0</v>
      </c>
      <c r="D21" s="44">
        <f t="shared" ref="D21:M21" si="0">D19-D20</f>
        <v>2000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>
        <f>AVERAGE(B21)</f>
        <v>1725.12</v>
      </c>
      <c r="C22" s="62">
        <f>AVERAGE(B21:C21)</f>
        <v>862.56</v>
      </c>
      <c r="D22" s="62">
        <f>AVERAGE(B21:D21)</f>
        <v>1241.7066666666667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22" sqref="B22"/>
    </sheetView>
  </sheetViews>
  <sheetFormatPr defaultRowHeight="12.75" x14ac:dyDescent="0.2"/>
  <cols>
    <col min="1" max="1" width="60.7109375" style="33" customWidth="1"/>
    <col min="2" max="2" width="9.28515625" style="26" customWidth="1"/>
    <col min="3" max="3" width="7.5703125" style="26" customWidth="1"/>
    <col min="4" max="4" width="7.85546875" style="27" customWidth="1"/>
    <col min="5" max="5" width="8.28515625" style="27" customWidth="1"/>
    <col min="6" max="6" width="7.7109375" style="27" customWidth="1"/>
    <col min="7" max="7" width="7.85546875" style="27" customWidth="1"/>
    <col min="8" max="8" width="7.7109375" style="27" customWidth="1"/>
    <col min="9" max="10" width="8.28515625" style="27" customWidth="1"/>
    <col min="11" max="12" width="8.42578125" style="27" customWidth="1"/>
    <col min="13" max="13" width="8.140625" style="27" customWidth="1"/>
    <col min="14" max="16384" width="9.140625" style="29"/>
  </cols>
  <sheetData>
    <row r="1" spans="1:13" s="28" customFormat="1" ht="21.75" thickBot="1" x14ac:dyDescent="0.35">
      <c r="A1" s="70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1:13" ht="21.75" thickBot="1" x14ac:dyDescent="0.25">
      <c r="A2" s="70" t="s">
        <v>59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</row>
    <row r="3" spans="1:13" s="30" customFormat="1" ht="11.25" x14ac:dyDescent="0.2">
      <c r="A3" s="73" t="s">
        <v>0</v>
      </c>
      <c r="B3" s="68" t="s">
        <v>1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26</v>
      </c>
      <c r="J3" s="68" t="s">
        <v>9</v>
      </c>
      <c r="K3" s="68" t="s">
        <v>10</v>
      </c>
      <c r="L3" s="68" t="s">
        <v>11</v>
      </c>
      <c r="M3" s="68" t="s">
        <v>12</v>
      </c>
    </row>
    <row r="4" spans="1:13" ht="11.25" x14ac:dyDescent="0.2">
      <c r="A4" s="74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x14ac:dyDescent="0.2">
      <c r="A5" s="7" t="s">
        <v>34</v>
      </c>
      <c r="B5" s="55">
        <v>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x14ac:dyDescent="0.2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2">
      <c r="A7" s="56" t="s">
        <v>36</v>
      </c>
      <c r="B7" s="55">
        <v>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x14ac:dyDescent="0.2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x14ac:dyDescent="0.2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x14ac:dyDescent="0.2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2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 x14ac:dyDescent="0.2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 x14ac:dyDescent="0.2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x14ac:dyDescent="0.2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 x14ac:dyDescent="0.2">
      <c r="A15" s="9" t="s">
        <v>44</v>
      </c>
      <c r="B15" s="57">
        <v>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x14ac:dyDescent="0.2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x14ac:dyDescent="0.2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 x14ac:dyDescent="0.25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 x14ac:dyDescent="0.25">
      <c r="A19" s="43" t="s">
        <v>48</v>
      </c>
      <c r="B19" s="44" t="s">
        <v>56</v>
      </c>
      <c r="C19" s="44"/>
      <c r="D19" s="44"/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 x14ac:dyDescent="0.25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 x14ac:dyDescent="0.25">
      <c r="A21" s="43" t="s">
        <v>25</v>
      </c>
      <c r="B21" s="44" t="s">
        <v>56</v>
      </c>
      <c r="C21" s="44">
        <f t="shared" ref="C21:M21" si="0">C19-C20</f>
        <v>0</v>
      </c>
      <c r="D21" s="44">
        <f t="shared" si="0"/>
        <v>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 x14ac:dyDescent="0.25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 x14ac:dyDescent="0.25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44</vt:i4>
      </vt:variant>
    </vt:vector>
  </HeadingPairs>
  <TitlesOfParts>
    <vt:vector size="44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RAFAEL ACIOLI</vt:lpstr>
      <vt:lpstr>ROMERO ALBUQUERQUE</vt:lpstr>
      <vt:lpstr>WANDERSON SOBRAL</vt:lpstr>
      <vt:lpstr>3</vt:lpstr>
      <vt:lpstr>4</vt:lpstr>
      <vt:lpstr>5</vt:lpstr>
      <vt:lpstr>..</vt:lpstr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Magda Sandrelly</cp:lastModifiedBy>
  <cp:lastPrinted>2017-04-12T13:26:31Z</cp:lastPrinted>
  <dcterms:created xsi:type="dcterms:W3CDTF">2010-04-15T12:47:32Z</dcterms:created>
  <dcterms:modified xsi:type="dcterms:W3CDTF">2017-04-12T15:12:54Z</dcterms:modified>
</cp:coreProperties>
</file>