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10 Outubro 2022\"/>
    </mc:Choice>
  </mc:AlternateContent>
  <xr:revisionPtr revIDLastSave="0" documentId="8_{3E4344F2-E846-482A-9746-D1D12D7C6C24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externalReferences>
    <externalReference r:id="rId44"/>
  </externalReference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47" l="1"/>
  <c r="K22" i="3"/>
  <c r="K22" i="50"/>
  <c r="K22" i="12"/>
  <c r="E7" i="7"/>
  <c r="K22" i="38"/>
  <c r="K13" i="38"/>
  <c r="K22" i="24"/>
  <c r="K22" i="23"/>
  <c r="K22" i="37"/>
  <c r="L5" i="53"/>
  <c r="M5" i="53"/>
  <c r="L6" i="53"/>
  <c r="M6" i="53"/>
  <c r="L7" i="53"/>
  <c r="M7" i="53"/>
  <c r="L8" i="53"/>
  <c r="M8" i="53"/>
  <c r="L9" i="53"/>
  <c r="M9" i="53"/>
  <c r="L10" i="53"/>
  <c r="M10" i="53"/>
  <c r="L11" i="53"/>
  <c r="M11" i="53"/>
  <c r="L12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K6" i="53"/>
  <c r="K5" i="53"/>
  <c r="K22" i="51"/>
  <c r="K22" i="45"/>
  <c r="K22" i="27"/>
  <c r="K10" i="27"/>
  <c r="K22" i="49"/>
  <c r="K22" i="52"/>
  <c r="K22" i="15"/>
  <c r="K22" i="19"/>
  <c r="K22" i="33"/>
  <c r="K22" i="21"/>
  <c r="K22" i="10"/>
  <c r="K22" i="8"/>
  <c r="K22" i="4"/>
  <c r="K22" i="29"/>
  <c r="K22" i="31"/>
  <c r="K22" i="48"/>
  <c r="K22" i="40"/>
  <c r="K22" i="25"/>
  <c r="K10" i="25"/>
  <c r="K5" i="25"/>
  <c r="K22" i="20"/>
  <c r="K22" i="14"/>
  <c r="K21" i="13"/>
  <c r="K22" i="13"/>
  <c r="K22" i="9"/>
  <c r="K10" i="9"/>
  <c r="K22" i="26"/>
  <c r="K22" i="5"/>
  <c r="K22" i="17"/>
  <c r="K22" i="30"/>
  <c r="K22" i="2"/>
  <c r="K22" i="35"/>
  <c r="K7" i="7"/>
  <c r="K22" i="6"/>
  <c r="K13" i="6"/>
  <c r="K18" i="6"/>
  <c r="K22" i="55" l="1"/>
  <c r="K12" i="55"/>
  <c r="K22" i="22"/>
  <c r="J22" i="15"/>
  <c r="J19" i="33"/>
  <c r="J21" i="33" s="1"/>
  <c r="I19" i="33"/>
  <c r="I21" i="33" s="1"/>
  <c r="H19" i="33"/>
  <c r="H21" i="33" s="1"/>
  <c r="G19" i="33"/>
  <c r="G21" i="33" s="1"/>
  <c r="J19" i="30"/>
  <c r="J21" i="30" s="1"/>
  <c r="I19" i="30"/>
  <c r="I21" i="30" s="1"/>
  <c r="H19" i="30"/>
  <c r="H21" i="30" s="1"/>
  <c r="G19" i="30"/>
  <c r="G21" i="30" s="1"/>
  <c r="J22" i="38"/>
  <c r="J22" i="45"/>
  <c r="J22" i="9"/>
  <c r="J12" i="9"/>
  <c r="J10" i="9"/>
  <c r="J22" i="3"/>
  <c r="J22" i="51"/>
  <c r="J22" i="47"/>
  <c r="J22" i="50"/>
  <c r="J22" i="52"/>
  <c r="J22" i="10"/>
  <c r="J22" i="37"/>
  <c r="J22" i="19"/>
  <c r="J15" i="19"/>
  <c r="J22" i="4"/>
  <c r="J22" i="49"/>
  <c r="J22" i="17"/>
  <c r="J22" i="21"/>
  <c r="J22" i="24"/>
  <c r="J22" i="27"/>
  <c r="J10" i="27"/>
  <c r="J22" i="23"/>
  <c r="J22" i="8"/>
  <c r="J22" i="5"/>
  <c r="J22" i="12"/>
  <c r="J22" i="31"/>
  <c r="J22" i="20"/>
  <c r="J7" i="7"/>
  <c r="J22" i="25"/>
  <c r="J10" i="25"/>
  <c r="J5" i="25"/>
  <c r="J21" i="13"/>
  <c r="J22" i="13"/>
  <c r="J22" i="14"/>
  <c r="J22" i="48"/>
  <c r="J22" i="29" l="1"/>
  <c r="J22" i="40"/>
  <c r="J22" i="26"/>
  <c r="J12" i="26"/>
  <c r="J22" i="35"/>
  <c r="J22" i="55"/>
  <c r="J22" i="22"/>
  <c r="J12" i="22"/>
  <c r="J22" i="57" l="1"/>
  <c r="J22" i="6"/>
  <c r="J18" i="6"/>
  <c r="J13" i="6"/>
  <c r="I22" i="3"/>
  <c r="I22" i="15"/>
  <c r="I22" i="51"/>
  <c r="I22" i="45"/>
  <c r="I7" i="45"/>
  <c r="I22" i="52"/>
  <c r="I22" i="50"/>
  <c r="I22" i="37"/>
  <c r="I22" i="49"/>
  <c r="I22" i="23"/>
  <c r="I22" i="31"/>
  <c r="I22" i="10"/>
  <c r="I22" i="4"/>
  <c r="I22" i="57"/>
  <c r="I22" i="47"/>
  <c r="I22" i="38"/>
  <c r="I22" i="19"/>
  <c r="I22" i="21"/>
  <c r="I22" i="24"/>
  <c r="I22" i="12"/>
  <c r="I22" i="8"/>
  <c r="I22" i="9"/>
  <c r="I10" i="9"/>
  <c r="I22" i="17"/>
  <c r="I22" i="26"/>
  <c r="I7" i="7"/>
  <c r="I7" i="53" s="1"/>
  <c r="I22" i="29"/>
  <c r="I22" i="2"/>
  <c r="I22" i="20"/>
  <c r="I22" i="14"/>
  <c r="I10" i="27"/>
  <c r="I22" i="25"/>
  <c r="I10" i="25"/>
  <c r="I9" i="25"/>
  <c r="I5" i="25"/>
  <c r="I5" i="53" s="1"/>
  <c r="I22" i="48"/>
  <c r="I22" i="40"/>
  <c r="I22" i="35"/>
  <c r="I22" i="22"/>
  <c r="I21" i="13"/>
  <c r="I22" i="13"/>
  <c r="I22" i="5"/>
  <c r="I22" i="6"/>
  <c r="I18" i="6"/>
  <c r="I13" i="6"/>
  <c r="I13" i="53" s="1"/>
  <c r="M20" i="53"/>
  <c r="L20" i="53"/>
  <c r="K20" i="53"/>
  <c r="J20" i="53"/>
  <c r="I20" i="53"/>
  <c r="H20" i="53"/>
  <c r="G20" i="53"/>
  <c r="F20" i="53"/>
  <c r="E20" i="53"/>
  <c r="D20" i="53"/>
  <c r="C20" i="53"/>
  <c r="B20" i="53"/>
  <c r="J5" i="53"/>
  <c r="J6" i="53"/>
  <c r="J7" i="53"/>
  <c r="J8" i="53"/>
  <c r="J9" i="53"/>
  <c r="J10" i="53"/>
  <c r="J11" i="53"/>
  <c r="J12" i="53"/>
  <c r="J13" i="53"/>
  <c r="J14" i="53"/>
  <c r="J15" i="53"/>
  <c r="J16" i="53"/>
  <c r="J17" i="53"/>
  <c r="J18" i="53"/>
  <c r="I6" i="53"/>
  <c r="I8" i="53"/>
  <c r="I9" i="53"/>
  <c r="I10" i="53"/>
  <c r="I11" i="53"/>
  <c r="I12" i="53"/>
  <c r="I14" i="53"/>
  <c r="I15" i="53"/>
  <c r="I16" i="53"/>
  <c r="I17" i="53"/>
  <c r="I18" i="53"/>
  <c r="H5" i="53"/>
  <c r="M21" i="55"/>
  <c r="L21" i="55"/>
  <c r="M19" i="55"/>
  <c r="L19" i="55"/>
  <c r="K19" i="55"/>
  <c r="K21" i="55" s="1"/>
  <c r="J19" i="55"/>
  <c r="J21" i="55" s="1"/>
  <c r="I19" i="55"/>
  <c r="I21" i="55" s="1"/>
  <c r="I22" i="55" s="1"/>
  <c r="H22" i="55"/>
  <c r="H21" i="55"/>
  <c r="H19" i="55"/>
  <c r="H22" i="45"/>
  <c r="H22" i="52"/>
  <c r="H22" i="38"/>
  <c r="H22" i="27"/>
  <c r="H10" i="27"/>
  <c r="H22" i="10"/>
  <c r="H22" i="3"/>
  <c r="H22" i="49"/>
  <c r="H22" i="19"/>
  <c r="H13" i="19"/>
  <c r="H22" i="51"/>
  <c r="H22" i="47"/>
  <c r="H22" i="31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13" i="19"/>
  <c r="G10" i="9"/>
  <c r="G12" i="26"/>
  <c r="G12" i="22" l="1"/>
  <c r="G10" i="25"/>
  <c r="G5" i="25"/>
  <c r="G5" i="53" s="1"/>
  <c r="G7" i="7"/>
  <c r="G13" i="6"/>
  <c r="H6" i="53" l="1"/>
  <c r="H7" i="53"/>
  <c r="H8" i="53"/>
  <c r="H9" i="53"/>
  <c r="H10" i="53"/>
  <c r="H11" i="53"/>
  <c r="H12" i="53"/>
  <c r="H13" i="53"/>
  <c r="H14" i="53"/>
  <c r="H15" i="53"/>
  <c r="H16" i="53"/>
  <c r="H17" i="53"/>
  <c r="H18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M19" i="57"/>
  <c r="M21" i="57" s="1"/>
  <c r="L19" i="57"/>
  <c r="J19" i="57"/>
  <c r="J21" i="57" s="1"/>
  <c r="I19" i="57"/>
  <c r="I21" i="57" s="1"/>
  <c r="H19" i="57"/>
  <c r="G19" i="57"/>
  <c r="G21" i="57" s="1"/>
  <c r="M19" i="56"/>
  <c r="M21" i="56" s="1"/>
  <c r="L19" i="56"/>
  <c r="L21" i="56" s="1"/>
  <c r="J19" i="56"/>
  <c r="J21" i="56" s="1"/>
  <c r="I19" i="56"/>
  <c r="I21" i="56" s="1"/>
  <c r="H19" i="56"/>
  <c r="H21" i="56" s="1"/>
  <c r="G19" i="56"/>
  <c r="G21" i="56" s="1"/>
  <c r="F10" i="9"/>
  <c r="F21" i="55"/>
  <c r="J22" i="56" l="1"/>
  <c r="I22" i="56"/>
  <c r="L21" i="57"/>
  <c r="G22" i="57"/>
  <c r="H22" i="56"/>
  <c r="G22" i="56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25" l="1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19" i="53" l="1"/>
  <c r="M21" i="53" s="1"/>
  <c r="L19" i="53" l="1"/>
  <c r="L21" i="53" s="1"/>
  <c r="K19" i="53" l="1"/>
  <c r="K21" i="53" s="1"/>
  <c r="J19" i="53" l="1"/>
  <c r="J21" i="53" s="1"/>
  <c r="I19" i="53" l="1"/>
  <c r="I21" i="53" s="1"/>
  <c r="H19" i="53" l="1"/>
  <c r="H21" i="53" s="1"/>
  <c r="G19" i="53" l="1"/>
  <c r="G21" i="53" s="1"/>
  <c r="E19" i="17" l="1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14" i="53" l="1"/>
  <c r="D18" i="53"/>
  <c r="E21" i="17"/>
  <c r="D12" i="53"/>
  <c r="D10" i="53"/>
  <c r="E14" i="53"/>
  <c r="E12" i="53"/>
  <c r="E1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K22" i="53" l="1"/>
  <c r="J22" i="53"/>
  <c r="I22" i="53"/>
  <c r="C10" i="53"/>
  <c r="C15" i="53"/>
  <c r="C5" i="53"/>
  <c r="C13" i="53"/>
  <c r="C19" i="53" l="1"/>
  <c r="C21" i="53" s="1"/>
  <c r="B14" i="53" l="1"/>
  <c r="B7" i="53" l="1"/>
  <c r="B10" i="53"/>
  <c r="B15" i="53"/>
  <c r="M19" i="30"/>
  <c r="L19" i="30"/>
  <c r="K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J19" i="13"/>
  <c r="I19" i="13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23"/>
  <c r="J21" i="45"/>
  <c r="J21" i="24"/>
  <c r="J21" i="4"/>
  <c r="J21" i="50"/>
  <c r="J21" i="26"/>
  <c r="J21" i="25"/>
  <c r="J21" i="17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K22" i="7" l="1"/>
  <c r="J22" i="7"/>
  <c r="I22" i="7"/>
  <c r="J22" i="2"/>
  <c r="I22" i="27"/>
  <c r="H22" i="15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  <c r="H26" i="53" l="1"/>
</calcChain>
</file>

<file path=xl/sharedStrings.xml><?xml version="1.0" encoding="utf-8"?>
<sst xmlns="http://schemas.openxmlformats.org/spreadsheetml/2006/main" count="1488" uniqueCount="84">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</sst>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3" xfId="1" applyNumberFormat="1" applyFont="1" applyFill="1" applyBorder="1" applyAlignment="1">
      <alignment horizontal="center" vertical="center"/>
    </xf>
    <xf numFmtId="43" fontId="3" fillId="0" borderId="16" xfId="1" applyNumberFormat="1" applyFont="1" applyFill="1" applyBorder="1" applyAlignment="1">
      <alignment horizontal="center" vertical="center"/>
    </xf>
    <xf numFmtId="43" fontId="3" fillId="0" borderId="38" xfId="1" applyFont="1" applyFill="1" applyBorder="1" applyAlignment="1">
      <alignment horizontal="center" vertical="center"/>
    </xf>
    <xf numFmtId="43" fontId="3" fillId="0" borderId="37" xfId="1" applyNumberFormat="1" applyFont="1" applyFill="1" applyBorder="1" applyAlignment="1">
      <alignment horizontal="center" vertical="center"/>
    </xf>
    <xf numFmtId="43" fontId="3" fillId="0" borderId="38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6" fillId="5" borderId="30" xfId="1" applyFont="1" applyFill="1" applyBorder="1" applyAlignment="1">
      <alignment horizontal="center" vertical="center" textRotation="90" wrapText="1"/>
    </xf>
    <xf numFmtId="43" fontId="16" fillId="5" borderId="0" xfId="1" applyFont="1" applyFill="1" applyBorder="1" applyAlignment="1">
      <alignment horizontal="center" vertical="center" textRotation="90" wrapText="1"/>
    </xf>
    <xf numFmtId="43" fontId="16" fillId="5" borderId="31" xfId="1" applyFont="1" applyFill="1" applyBorder="1" applyAlignment="1">
      <alignment horizontal="center" vertical="center" textRotation="90" wrapText="1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cial%20VI%20%20Jan%20-%20Ou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L 2022"/>
    </sheetNames>
    <sheetDataSet>
      <sheetData sheetId="0">
        <row r="692">
          <cell r="H692">
            <v>155172.28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6"/>
  <sheetViews>
    <sheetView tabSelected="1" zoomScaleNormal="100" workbookViewId="0">
      <selection activeCell="M13" sqref="M13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10" t="s">
        <v>0</v>
      </c>
      <c r="B3" s="112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37" customFormat="1" ht="11.25" x14ac:dyDescent="0.25">
      <c r="A4" s="111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102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102">
        <f>SUM('ADERALDO OLIVEIRA'!H5+'ALCIDES CARDOSO'!H5+'ALCIDES TEIXEIRA NETO'!H5+'CIDA PEDROSA'!H5+'ALMIR FERNANDO'!H5+'DANI PORTELA'!H5+'ANA LÚCIA'!H5+'DILSON BATISTA'!H5+'DODUEL VARELA'!H5+'FABIANO FERRAZ'!H5+'FELIPE ALECRIM'!H5+'CHICO KIKO'!H5+'DAIZE MICHELE'!H5+'JOSELITO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102">
        <f>SUM('ADERALDO OLIVEIRA'!I5+'ALCIDES CARDOSO'!I5+'ALCIDES TEIXEIRA NETO'!I5+'CIDA PEDROSA'!I5+'ALMIR FERNANDO'!I5+'DANI PORTELA'!I5+'ANA LÚCIA'!I5+'DILSON BATISTA'!I5+'DODUEL VARELA'!I5+'FABIANO FERRAZ'!I5+'FELIPE ALECRIM'!I5+'CHICO KIKO'!I5+'DAIZE MICHELE'!I5+'JOSELITO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LOPES'!I5+'MARCOS DI BRIA JR'!I5)</f>
        <v>27970.680000000004</v>
      </c>
      <c r="J5" s="102">
        <f>SUM('ADERALDO OLIVEIRA'!J5+'ALCIDES CARDOSO'!J5+'ALCIDES TEIXEIRA NETO'!J5+'CIDA PEDROSA'!J5+'ALMIR FERNANDO'!J5+'DANI PORTELA'!J5+'ANA LÚCIA'!J5+'DILSON BATISTA'!J5+'DODUEL VARELA'!J5+'FABIANO FERRAZ'!J5+'FELIPE ALECRIM'!J5+'CHICO KIKO'!J5+'DAIZE MICHELE'!J5+'JOSELITO FERREIRA'!J5+'EDUARDO MARQUES'!J5+'FELIPE FRANCISMAR'!J5+'LIANA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LOPES'!J5+'MARCOS DI BRIA JR'!J5)</f>
        <v>27970.680000000004</v>
      </c>
      <c r="K5" s="102">
        <f>SUM('ADERALDO OLIVEIRA'!K5+'ALCIDES CARDOSO'!K5+'ALCIDES TEIXEIRA NETO'!K5+'CIDA PEDROSA'!K5+'ALMIR FERNANDO'!K5+'DANI PORTELA'!K5+'ANA LÚCIA'!K5+'DILSON BATISTA'!K5+'DODUEL VARELA'!K5+'FABIANO FERRAZ'!K5+'FELIPE ALECRIM'!K5+'CHICO KIKO'!K5+'DAIZE MICHELE'!K5+'JOSELITO FERREIRA'!K5+'EDUARDO MARQUES'!K5+'FELIPE FRANCISMAR'!K5+'LIANA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BRITO'!K5+'MARCOS DI BRIA JR'!K5+'ANDREZA ROMERO'!K5+'FRED FERREIRA'!K5)</f>
        <v>27970.680000000004</v>
      </c>
      <c r="L5" s="102">
        <f>SUM('ADERALDO OLIVEIRA'!L5+'ALCIDES CARDOSO'!L5+'ALCIDES TEIXEIRA NETO'!L5+'CIDA PEDROSA'!L5+'ALMIR FERNANDO'!L5+'DANI PORTELA'!L5+'ANA LÚCIA'!L5+'DILSON BATISTA'!L5+'DODUEL VARELA'!L5+'FABIANO FERRAZ'!L5+'FELIPE ALECRIM'!L5+'CHICO KIKO'!L5+'DAIZE MICHELE'!L5+'JOSELITO FERREIRA'!L5+'EDUARDO MARQUES'!L5+'FELIPE FRANCISMAR'!L5+'LIANA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JR'!L5+'ANDREZA ROMERO'!L5+'FRED FERREIRA'!L5)</f>
        <v>0</v>
      </c>
      <c r="M5" s="103">
        <f>SUM('ADERALDO OLIVEIRA'!M5+'ALCIDES CARDOSO'!M5+'ALCIDES TEIXEIRA NETO'!M5+'CIDA PEDROSA'!M5+'ALMIR FERNANDO'!M5+'DANI PORTELA'!M5+'ANA LÚCIA'!M5+'DILSON BATISTA'!M5+'DODUEL VARELA'!M5+'FABIANO FERRAZ'!M5+'FELIPE ALECRIM'!M5+'CHICO KIKO'!M5+'DAIZE MICHELE'!M5+'JOSELITO FERREIRA'!M5+'EDUARDO MARQUES'!M5+'FELIPE FRANCISMAR'!M5+'LIANA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JR'!M5+'ANDREZA ROMERO'!M5+'FRED FERREIRA'!M5)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102">
        <f>SUM('ADERALDO OLIVEIRA'!I6+'ALCIDES CARDOSO'!I6+'ALCIDES TEIXEIRA NETO'!I6+'CIDA PEDROSA'!I6+'ALMIR FERNANDO'!I6+'DANI PORTELA'!I6+'ANA LÚCIA'!I6+'DILSON BATISTA'!I6+'DODUEL VARELA'!I6+'FABIANO FERRAZ'!I6+'FELIPE ALECRIM'!I6+'CHICO KIKO'!I6+'DAIZE MICHELE'!I6+'JOSELITO FERREIRA'!I6+'EDUARDO MARQUES'!I6+'FELIPE FRANCISMAR'!I6+'LIANA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LOPES'!I6+'MARCOS DI BRIA JR'!I6)</f>
        <v>717.97</v>
      </c>
      <c r="J6" s="102">
        <f>SUM('ADERALDO OLIVEIRA'!J6+'ALCIDES CARDOSO'!J6+'ALCIDES TEIXEIRA NETO'!J6+'CIDA PEDROSA'!J6+'ALMIR FERNANDO'!J6+'DANI PORTELA'!J6+'ANA LÚCIA'!J6+'DILSON BATISTA'!J6+'DODUEL VARELA'!J6+'FABIANO FERRAZ'!J6+'FELIPE ALECRIM'!J6+'CHICO KIKO'!J6+'DAIZE MICHELE'!J6+'JOSELITO FERREIRA'!J6+'EDUARDO MARQUES'!J6+'FELIPE FRANCISMAR'!J6+'LIANA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LOPES'!J6+'MARCOS DI BRIA JR'!J6)</f>
        <v>744.71</v>
      </c>
      <c r="K6" s="102">
        <f>SUM('ADERALDO OLIVEIRA'!K6+'ALCIDES CARDOSO'!K6+'ALCIDES TEIXEIRA NETO'!K6+'CIDA PEDROSA'!K6+'ALMIR FERNANDO'!K6+'DANI PORTELA'!K6+'ANA LÚCIA'!K6+'DILSON BATISTA'!K6+'DODUEL VARELA'!K6+'FABIANO FERRAZ'!K6+'FELIPE ALECRIM'!K6+'CHICO KIKO'!K6+'DAIZE MICHELE'!K6+'JOSELITO FERREIRA'!K6+'EDUARDO MARQUES'!K6+'FELIPE FRANCISMAR'!K6+'LIANA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BRITO'!K6+'MARCOS DI BRIA JR'!K6+'ANDREZA ROMERO'!K6+'FRED FERREIRA'!K6)</f>
        <v>744.71</v>
      </c>
      <c r="L6" s="102">
        <f>SUM('ADERALDO OLIVEIRA'!L6+'ALCIDES CARDOSO'!L6+'ALCIDES TEIXEIRA NETO'!L6+'CIDA PEDROSA'!L6+'ALMIR FERNANDO'!L6+'DANI PORTELA'!L6+'ANA LÚCIA'!L6+'DILSON BATISTA'!L6+'DODUEL VARELA'!L6+'FABIANO FERRAZ'!L6+'FELIPE ALECRIM'!L6+'CHICO KIKO'!L6+'DAIZE MICHELE'!L6+'JOSELITO FERREIRA'!L6+'EDUARDO MARQUES'!L6+'FELIPE FRANCISMAR'!L6+'LIANA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JR'!L6+'ANDREZA ROMERO'!L6+'FRED FERREIRA'!L6)</f>
        <v>0</v>
      </c>
      <c r="M6" s="103">
        <f>SUM('ADERALDO OLIVEIRA'!M6+'ALCIDES CARDOSO'!M6+'ALCIDES TEIXEIRA NETO'!M6+'CIDA PEDROSA'!M6+'ALMIR FERNANDO'!M6+'DANI PORTELA'!M6+'ANA LÚCIA'!M6+'DILSON BATISTA'!M6+'DODUEL VARELA'!M6+'FABIANO FERRAZ'!M6+'FELIPE ALECRIM'!M6+'CHICO KIKO'!M6+'DAIZE MICHELE'!M6+'JOSELITO FERREIRA'!M6+'EDUARDO MARQUES'!M6+'FELIPE FRANCISMAR'!M6+'LIANA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JR'!M6+'ANDREZA ROMERO'!M6+'FRED FERREIRA'!M6)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3356.12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102">
        <f>SUM('ADERALDO OLIVEIRA'!I7+'ALCIDES CARDOSO'!I7+'ALCIDES TEIXEIRA NETO'!I7+'CIDA PEDROSA'!I7+'ALMIR FERNANDO'!I7+'DANI PORTELA'!I7+'ANA LÚCIA'!I7+'DILSON BATISTA'!I7+'DODUEL VARELA'!I7+'FABIANO FERRAZ'!I7+'FELIPE ALECRIM'!I7+'CHICO KIKO'!I7+'DAIZE MICHELE'!I7+'JOSELITO FERREIRA'!I7+'EDUARDO MARQUES'!I7+'FELIPE FRANCISMAR'!I7+'LIANA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LOPES'!I7+'MARCOS DI BRIA JR'!I7)</f>
        <v>2027.2499999999998</v>
      </c>
      <c r="J7" s="102">
        <f>SUM('ADERALDO OLIVEIRA'!J7+'ALCIDES CARDOSO'!J7+'ALCIDES TEIXEIRA NETO'!J7+'CIDA PEDROSA'!J7+'ALMIR FERNANDO'!J7+'DANI PORTELA'!J7+'ANA LÚCIA'!J7+'DILSON BATISTA'!J7+'DODUEL VARELA'!J7+'FABIANO FERRAZ'!J7+'FELIPE ALECRIM'!J7+'CHICO KIKO'!J7+'DAIZE MICHELE'!J7+'JOSELITO FERREIRA'!J7+'EDUARDO MARQUES'!J7+'FELIPE FRANCISMAR'!J7+'LIANA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LOPES'!J7+'MARCOS DI BRIA JR'!J7)</f>
        <v>1520.1000000000001</v>
      </c>
      <c r="K7" s="102">
        <f>SUM('ADERALDO OLIVEIRA'!K7+'ALCIDES CARDOSO'!K7+'ALCIDES TEIXEIRA NETO'!K7+'CIDA PEDROSA'!K7+'ALMIR FERNANDO'!K7+'DANI PORTELA'!K7+'ANA LÚCIA'!K7+'DILSON BATISTA'!K7+'DODUEL VARELA'!K7+'FABIANO FERRAZ'!K7+'FELIPE ALECRIM'!K7+'CHICO KIKO'!K7+'DAIZE MICHELE'!K7+'JOSELITO FERREIRA'!K7+'EDUARDO MARQUES'!K7+'FELIPE FRANCISMAR'!K7+'LIANA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BRITO'!K7+'MARCOS DI BRIA JR'!K7+'ANDREZA ROMERO'!K7+'FRED FERREIRA'!K7)</f>
        <v>1962.23</v>
      </c>
      <c r="L7" s="102">
        <f>SUM('ADERALDO OLIVEIRA'!L7+'ALCIDES CARDOSO'!L7+'ALCIDES TEIXEIRA NETO'!L7+'CIDA PEDROSA'!L7+'ALMIR FERNANDO'!L7+'DANI PORTELA'!L7+'ANA LÚCIA'!L7+'DILSON BATISTA'!L7+'DODUEL VARELA'!L7+'FABIANO FERRAZ'!L7+'FELIPE ALECRIM'!L7+'CHICO KIKO'!L7+'DAIZE MICHELE'!L7+'JOSELITO FERREIRA'!L7+'EDUARDO MARQUES'!L7+'FELIPE FRANCISMAR'!L7+'LIANA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JR'!L7+'ANDREZA ROMERO'!L7+'FRED FERREIRA'!L7)</f>
        <v>0</v>
      </c>
      <c r="M7" s="103">
        <f>SUM('ADERALDO OLIVEIRA'!M7+'ALCIDES CARDOSO'!M7+'ALCIDES TEIXEIRA NETO'!M7+'CIDA PEDROSA'!M7+'ALMIR FERNANDO'!M7+'DANI PORTELA'!M7+'ANA LÚCIA'!M7+'DILSON BATISTA'!M7+'DODUEL VARELA'!M7+'FABIANO FERRAZ'!M7+'FELIPE ALECRIM'!M7+'CHICO KIKO'!M7+'DAIZE MICHELE'!M7+'JOSELITO FERREIRA'!M7+'EDUARDO MARQUES'!M7+'FELIPE FRANCISMAR'!M7+'LIANA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JR'!M7+'ANDREZA ROMERO'!M7+'FRED FERREIRA'!M7)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102">
        <f>SUM('ADERALDO OLIVEIRA'!I8+'ALCIDES CARDOSO'!I8+'ALCIDES TEIXEIRA NETO'!I8+'CIDA PEDROSA'!I8+'ALMIR FERNANDO'!I8+'DANI PORTELA'!I8+'ANA LÚCIA'!I8+'DILSON BATISTA'!I8+'DODUEL VARELA'!I8+'FABIANO FERRAZ'!I8+'FELIPE ALECRIM'!I8+'CHICO KIKO'!I8+'DAIZE MICHELE'!I8+'JOSELITO FERREIRA'!I8+'EDUARDO MARQUES'!I8+'FELIPE FRANCISMAR'!I8+'LIANA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LOPES'!I8+'MARCOS DI BRIA JR'!I8)</f>
        <v>66.959999999999994</v>
      </c>
      <c r="J8" s="102">
        <f>SUM('ADERALDO OLIVEIRA'!J8+'ALCIDES CARDOSO'!J8+'ALCIDES TEIXEIRA NETO'!J8+'CIDA PEDROSA'!J8+'ALMIR FERNANDO'!J8+'DANI PORTELA'!J8+'ANA LÚCIA'!J8+'DILSON BATISTA'!J8+'DODUEL VARELA'!J8+'FABIANO FERRAZ'!J8+'FELIPE ALECRIM'!J8+'CHICO KIKO'!J8+'DAIZE MICHELE'!J8+'JOSELITO FERREIRA'!J8+'EDUARDO MARQUES'!J8+'FELIPE FRANCISMAR'!J8+'LIANA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LOPES'!J8+'MARCOS DI BRIA JR'!J8)</f>
        <v>0</v>
      </c>
      <c r="K8" s="102">
        <f>SUM('ADERALDO OLIVEIRA'!K8+'ALCIDES CARDOSO'!K8+'ALCIDES TEIXEIRA NETO'!K8+'CIDA PEDROSA'!K8+'ALMIR FERNANDO'!K8+'DANI PORTELA'!K8+'ANA LÚCIA'!K8+'DILSON BATISTA'!K8+'DODUEL VARELA'!K8+'FABIANO FERRAZ'!K8+'FELIPE ALECRIM'!K8+'CHICO KIKO'!K8+'DAIZE MICHELE'!K8+'JOSELITO FERREIRA'!K8+'EDUARDO MARQUES'!K8+'FELIPE FRANCISMAR'!K8+'LIANA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BRITO'!K8+'MARCOS DI BRIA JR'!K8+'ANDREZA ROMERO'!K8+'FRED FERREIRA'!K8)</f>
        <v>110.02</v>
      </c>
      <c r="L8" s="102">
        <f>SUM('ADERALDO OLIVEIRA'!L8+'ALCIDES CARDOSO'!L8+'ALCIDES TEIXEIRA NETO'!L8+'CIDA PEDROSA'!L8+'ALMIR FERNANDO'!L8+'DANI PORTELA'!L8+'ANA LÚCIA'!L8+'DILSON BATISTA'!L8+'DODUEL VARELA'!L8+'FABIANO FERRAZ'!L8+'FELIPE ALECRIM'!L8+'CHICO KIKO'!L8+'DAIZE MICHELE'!L8+'JOSELITO FERREIRA'!L8+'EDUARDO MARQUES'!L8+'FELIPE FRANCISMAR'!L8+'LIANA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JR'!L8+'ANDREZA ROMERO'!L8+'FRED FERREIRA'!L8)</f>
        <v>0</v>
      </c>
      <c r="M8" s="103">
        <f>SUM('ADERALDO OLIVEIRA'!M8+'ALCIDES CARDOSO'!M8+'ALCIDES TEIXEIRA NETO'!M8+'CIDA PEDROSA'!M8+'ALMIR FERNANDO'!M8+'DANI PORTELA'!M8+'ANA LÚCIA'!M8+'DILSON BATISTA'!M8+'DODUEL VARELA'!M8+'FABIANO FERRAZ'!M8+'FELIPE ALECRIM'!M8+'CHICO KIKO'!M8+'DAIZE MICHELE'!M8+'JOSELITO FERREIRA'!M8+'EDUARDO MARQUES'!M8+'FELIPE FRANCISMAR'!M8+'LIANA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JR'!M8+'ANDREZA ROMERO'!M8+'FRED FERREIRA'!M8)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102">
        <f>SUM('ADERALDO OLIVEIRA'!I9+'ALCIDES CARDOSO'!I9+'ALCIDES TEIXEIRA NETO'!I9+'CIDA PEDROSA'!I9+'ALMIR FERNANDO'!I9+'DANI PORTELA'!I9+'ANA LÚCIA'!I9+'DILSON BATISTA'!I9+'DODUEL VARELA'!I9+'FABIANO FERRAZ'!I9+'FELIPE ALECRIM'!I9+'CHICO KIKO'!I9+'DAIZE MICHELE'!I9+'JOSELITO FERREIRA'!I9+'EDUARDO MARQUES'!I9+'FELIPE FRANCISMAR'!I9+'LIANA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LOPES'!I9+'MARCOS DI BRIA JR'!I9)</f>
        <v>230.03</v>
      </c>
      <c r="J9" s="102">
        <f>SUM('ADERALDO OLIVEIRA'!J9+'ALCIDES CARDOSO'!J9+'ALCIDES TEIXEIRA NETO'!J9+'CIDA PEDROSA'!J9+'ALMIR FERNANDO'!J9+'DANI PORTELA'!J9+'ANA LÚCIA'!J9+'DILSON BATISTA'!J9+'DODUEL VARELA'!J9+'FABIANO FERRAZ'!J9+'FELIPE ALECRIM'!J9+'CHICO KIKO'!J9+'DAIZE MICHELE'!J9+'JOSELITO FERREIRA'!J9+'EDUARDO MARQUES'!J9+'FELIPE FRANCISMAR'!J9+'LIANA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LOPES'!J9+'MARCOS DI BRIA JR'!J9)</f>
        <v>99.47</v>
      </c>
      <c r="K9" s="102">
        <f>SUM('ADERALDO OLIVEIRA'!K9+'ALCIDES CARDOSO'!K9+'ALCIDES TEIXEIRA NETO'!K9+'CIDA PEDROSA'!K9+'ALMIR FERNANDO'!K9+'DANI PORTELA'!K9+'ANA LÚCIA'!K9+'DILSON BATISTA'!K9+'DODUEL VARELA'!K9+'FABIANO FERRAZ'!K9+'FELIPE ALECRIM'!K9+'CHICO KIKO'!K9+'DAIZE MICHELE'!K9+'JOSELITO FERREIRA'!K9+'EDUARDO MARQUES'!K9+'FELIPE FRANCISMAR'!K9+'LIANA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BRITO'!K9+'MARCOS DI BRIA JR'!K9+'ANDREZA ROMERO'!K9+'FRED FERREIRA'!K9)</f>
        <v>99.47</v>
      </c>
      <c r="L9" s="102">
        <f>SUM('ADERALDO OLIVEIRA'!L9+'ALCIDES CARDOSO'!L9+'ALCIDES TEIXEIRA NETO'!L9+'CIDA PEDROSA'!L9+'ALMIR FERNANDO'!L9+'DANI PORTELA'!L9+'ANA LÚCIA'!L9+'DILSON BATISTA'!L9+'DODUEL VARELA'!L9+'FABIANO FERRAZ'!L9+'FELIPE ALECRIM'!L9+'CHICO KIKO'!L9+'DAIZE MICHELE'!L9+'JOSELITO FERREIRA'!L9+'EDUARDO MARQUES'!L9+'FELIPE FRANCISMAR'!L9+'LIANA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JR'!L9+'ANDREZA ROMERO'!L9+'FRED FERREIRA'!L9)</f>
        <v>0</v>
      </c>
      <c r="M9" s="103">
        <f>SUM('ADERALDO OLIVEIRA'!M9+'ALCIDES CARDOSO'!M9+'ALCIDES TEIXEIRA NETO'!M9+'CIDA PEDROSA'!M9+'ALMIR FERNANDO'!M9+'DANI PORTELA'!M9+'ANA LÚCIA'!M9+'DILSON BATISTA'!M9+'DODUEL VARELA'!M9+'FABIANO FERRAZ'!M9+'FELIPE ALECRIM'!M9+'CHICO KIKO'!M9+'DAIZE MICHELE'!M9+'JOSELITO FERREIRA'!M9+'EDUARDO MARQUES'!M9+'FELIPE FRANCISMAR'!M9+'LIANA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JR'!M9+'ANDREZA ROMERO'!M9+'FRED FERREIRA'!M9)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2949.1300000000006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102">
        <f>SUM('ADERALDO OLIVEIRA'!I10+'ALCIDES CARDOSO'!I10+'ALCIDES TEIXEIRA NETO'!I10+'CIDA PEDROSA'!I10+'ALMIR FERNANDO'!I10+'DANI PORTELA'!I10+'ANA LÚCIA'!I10+'DILSON BATISTA'!I10+'DODUEL VARELA'!I10+'FABIANO FERRAZ'!I10+'FELIPE ALECRIM'!I10+'CHICO KIKO'!I10+'DAIZE MICHELE'!I10+'JOSELITO FERREIRA'!I10+'EDUARDO MARQUES'!I10+'FELIPE FRANCISMAR'!I10+'LIANA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LOPES'!I10+'MARCOS DI BRIA JR'!I10)</f>
        <v>2885.02</v>
      </c>
      <c r="J10" s="102">
        <f>SUM('ADERALDO OLIVEIRA'!J10+'ALCIDES CARDOSO'!J10+'ALCIDES TEIXEIRA NETO'!J10+'CIDA PEDROSA'!J10+'ALMIR FERNANDO'!J10+'DANI PORTELA'!J10+'ANA LÚCIA'!J10+'DILSON BATISTA'!J10+'DODUEL VARELA'!J10+'FABIANO FERRAZ'!J10+'FELIPE ALECRIM'!J10+'CHICO KIKO'!J10+'DAIZE MICHELE'!J10+'JOSELITO FERREIRA'!J10+'EDUARDO MARQUES'!J10+'FELIPE FRANCISMAR'!J10+'LIANA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LOPES'!J10+'MARCOS DI BRIA JR'!J10)</f>
        <v>2885.5099999999998</v>
      </c>
      <c r="K10" s="102">
        <f>SUM('ADERALDO OLIVEIRA'!K10+'ALCIDES CARDOSO'!K10+'ALCIDES TEIXEIRA NETO'!K10+'CIDA PEDROSA'!K10+'ALMIR FERNANDO'!K10+'DANI PORTELA'!K10+'ANA LÚCIA'!K10+'DILSON BATISTA'!K10+'DODUEL VARELA'!K10+'FABIANO FERRAZ'!K10+'FELIPE ALECRIM'!K10+'CHICO KIKO'!K10+'DAIZE MICHELE'!K10+'JOSELITO FERREIRA'!K10+'EDUARDO MARQUES'!K10+'FELIPE FRANCISMAR'!K10+'LIANA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BRITO'!K10+'MARCOS DI BRIA JR'!K10+'ANDREZA ROMERO'!K10+'FRED FERREIRA'!K10)</f>
        <v>2554.2599999999998</v>
      </c>
      <c r="L10" s="102">
        <f>SUM('ADERALDO OLIVEIRA'!L10+'ALCIDES CARDOSO'!L10+'ALCIDES TEIXEIRA NETO'!L10+'CIDA PEDROSA'!L10+'ALMIR FERNANDO'!L10+'DANI PORTELA'!L10+'ANA LÚCIA'!L10+'DILSON BATISTA'!L10+'DODUEL VARELA'!L10+'FABIANO FERRAZ'!L10+'FELIPE ALECRIM'!L10+'CHICO KIKO'!L10+'DAIZE MICHELE'!L10+'JOSELITO FERREIRA'!L10+'EDUARDO MARQUES'!L10+'FELIPE FRANCISMAR'!L10+'LIANA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JR'!L10+'ANDREZA ROMERO'!L10+'FRED FERREIRA'!L10)</f>
        <v>0</v>
      </c>
      <c r="M10" s="103">
        <f>SUM('ADERALDO OLIVEIRA'!M10+'ALCIDES CARDOSO'!M10+'ALCIDES TEIXEIRA NETO'!M10+'CIDA PEDROSA'!M10+'ALMIR FERNANDO'!M10+'DANI PORTELA'!M10+'ANA LÚCIA'!M10+'DILSON BATISTA'!M10+'DODUEL VARELA'!M10+'FABIANO FERRAZ'!M10+'FELIPE ALECRIM'!M10+'CHICO KIKO'!M10+'DAIZE MICHELE'!M10+'JOSELITO FERREIRA'!M10+'EDUARDO MARQUES'!M10+'FELIPE FRANCISMAR'!M10+'LIANA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JR'!M10+'ANDREZA ROMERO'!M10+'FRED FERREIRA'!M10)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102">
        <f>SUM('ADERALDO OLIVEIRA'!I11+'ALCIDES CARDOSO'!I11+'ALCIDES TEIXEIRA NETO'!I11+'CIDA PEDROSA'!I11+'ALMIR FERNANDO'!I11+'DANI PORTELA'!I11+'ANA LÚCIA'!I11+'DILSON BATISTA'!I11+'DODUEL VARELA'!I11+'FABIANO FERRAZ'!I11+'FELIPE ALECRIM'!I11+'CHICO KIKO'!I11+'DAIZE MICHELE'!I11+'JOSELITO FERREIRA'!I11+'EDUARDO MARQUES'!I11+'FELIPE FRANCISMAR'!I11+'LIANA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LOPES'!I11+'MARCOS DI BRIA JR'!I11)</f>
        <v>0</v>
      </c>
      <c r="J11" s="102">
        <f>SUM('ADERALDO OLIVEIRA'!J11+'ALCIDES CARDOSO'!J11+'ALCIDES TEIXEIRA NETO'!J11+'CIDA PEDROSA'!J11+'ALMIR FERNANDO'!J11+'DANI PORTELA'!J11+'ANA LÚCIA'!J11+'DILSON BATISTA'!J11+'DODUEL VARELA'!J11+'FABIANO FERRAZ'!J11+'FELIPE ALECRIM'!J11+'CHICO KIKO'!J11+'DAIZE MICHELE'!J11+'JOSELITO FERREIRA'!J11+'EDUARDO MARQUES'!J11+'FELIPE FRANCISMAR'!J11+'LIANA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LOPES'!J11+'MARCOS DI BRIA JR'!J11)</f>
        <v>0</v>
      </c>
      <c r="K11" s="102">
        <f>SUM('ADERALDO OLIVEIRA'!K11+'ALCIDES CARDOSO'!K11+'ALCIDES TEIXEIRA NETO'!K11+'CIDA PEDROSA'!K11+'ALMIR FERNANDO'!K11+'DANI PORTELA'!K11+'ANA LÚCIA'!K11+'DILSON BATISTA'!K11+'DODUEL VARELA'!K11+'FABIANO FERRAZ'!K11+'FELIPE ALECRIM'!K11+'CHICO KIKO'!K11+'DAIZE MICHELE'!K11+'JOSELITO FERREIRA'!K11+'EDUARDO MARQUES'!K11+'FELIPE FRANCISMAR'!K11+'LIANA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BRITO'!K11+'MARCOS DI BRIA JR'!K11+'ANDREZA ROMERO'!K11+'FRED FERREIRA'!K11)</f>
        <v>0</v>
      </c>
      <c r="L11" s="102">
        <f>SUM('ADERALDO OLIVEIRA'!L11+'ALCIDES CARDOSO'!L11+'ALCIDES TEIXEIRA NETO'!L11+'CIDA PEDROSA'!L11+'ALMIR FERNANDO'!L11+'DANI PORTELA'!L11+'ANA LÚCIA'!L11+'DILSON BATISTA'!L11+'DODUEL VARELA'!L11+'FABIANO FERRAZ'!L11+'FELIPE ALECRIM'!L11+'CHICO KIKO'!L11+'DAIZE MICHELE'!L11+'JOSELITO FERREIRA'!L11+'EDUARDO MARQUES'!L11+'FELIPE FRANCISMAR'!L11+'LIANA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JR'!L11+'ANDREZA ROMERO'!L11+'FRED FERREIRA'!L11)</f>
        <v>0</v>
      </c>
      <c r="M11" s="103">
        <f>SUM('ADERALDO OLIVEIRA'!M11+'ALCIDES CARDOSO'!M11+'ALCIDES TEIXEIRA NETO'!M11+'CIDA PEDROSA'!M11+'ALMIR FERNANDO'!M11+'DANI PORTELA'!M11+'ANA LÚCIA'!M11+'DILSON BATISTA'!M11+'DODUEL VARELA'!M11+'FABIANO FERRAZ'!M11+'FELIPE ALECRIM'!M11+'CHICO KIKO'!M11+'DAIZE MICHELE'!M11+'JOSELITO FERREIRA'!M11+'EDUARDO MARQUES'!M11+'FELIPE FRANCISMAR'!M11+'LIANA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JR'!M11+'ANDREZA ROMERO'!M11+'FRED FERREIRA'!M11)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102">
        <f>SUM('ADERALDO OLIVEIRA'!I12+'ALCIDES CARDOSO'!I12+'ALCIDES TEIXEIRA NETO'!I12+'CIDA PEDROSA'!I12+'ALMIR FERNANDO'!I12+'DANI PORTELA'!I12+'ANA LÚCIA'!I12+'DILSON BATISTA'!I12+'DODUEL VARELA'!I12+'FABIANO FERRAZ'!I12+'FELIPE ALECRIM'!I12+'CHICO KIKO'!I12+'DAIZE MICHELE'!I12+'JOSELITO FERREIRA'!I12+'EDUARDO MARQUES'!I12+'FELIPE FRANCISMAR'!I12+'LIANA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LOPES'!I12+'MARCOS DI BRIA JR'!I12)</f>
        <v>103365.26</v>
      </c>
      <c r="J12" s="102">
        <f>SUM('ADERALDO OLIVEIRA'!J12+'ALCIDES CARDOSO'!J12+'ALCIDES TEIXEIRA NETO'!J12+'CIDA PEDROSA'!J12+'ALMIR FERNANDO'!J12+'DANI PORTELA'!J12+'ANA LÚCIA'!J12+'DILSON BATISTA'!J12+'DODUEL VARELA'!J12+'FABIANO FERRAZ'!J12+'FELIPE ALECRIM'!J12+'CHICO KIKO'!J12+'DAIZE MICHELE'!J12+'JOSELITO FERREIRA'!J12+'EDUARDO MARQUES'!J12+'FELIPE FRANCISMAR'!J12+'LIANA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LOPES'!J12+'MARCOS DI BRIA JR'!J12)</f>
        <v>101273.9</v>
      </c>
      <c r="K12" s="102">
        <f>SUM('ADERALDO OLIVEIRA'!K12+'ALCIDES CARDOSO'!K12+'ALCIDES TEIXEIRA NETO'!K12+'CIDA PEDROSA'!K12+'ALMIR FERNANDO'!K12+'DANI PORTELA'!K12+'ANA LÚCIA'!K12+'DILSON BATISTA'!K12+'DODUEL VARELA'!K12+'FABIANO FERRAZ'!K12+'FELIPE ALECRIM'!K12+'CHICO KIKO'!K12+'DAIZE MICHELE'!K12+'JOSELITO FERREIRA'!K12+'EDUARDO MARQUES'!K12+'FELIPE FRANCISMAR'!K12+'LIANA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BRITO'!K12+'MARCOS DI BRIA JR'!K12+'ANDREZA ROMERO'!K12+'FRED FERREIRA'!K12)</f>
        <v>103520.15999999999</v>
      </c>
      <c r="L12" s="102">
        <f>SUM('ADERALDO OLIVEIRA'!L12+'ALCIDES CARDOSO'!L12+'ALCIDES TEIXEIRA NETO'!L12+'CIDA PEDROSA'!L12+'ALMIR FERNANDO'!L12+'DANI PORTELA'!L12+'ANA LÚCIA'!L12+'DILSON BATISTA'!L12+'DODUEL VARELA'!L12+'FABIANO FERRAZ'!L12+'FELIPE ALECRIM'!L12+'CHICO KIKO'!L12+'DAIZE MICHELE'!L12+'JOSELITO FERREIRA'!L12+'EDUARDO MARQUES'!L12+'FELIPE FRANCISMAR'!L12+'LIANA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JR'!L12+'ANDREZA ROMERO'!L12+'FRED FERREIRA'!L12)</f>
        <v>0</v>
      </c>
      <c r="M12" s="103">
        <f>SUM('ADERALDO OLIVEIRA'!M12+'ALCIDES CARDOSO'!M12+'ALCIDES TEIXEIRA NETO'!M12+'CIDA PEDROSA'!M12+'ALMIR FERNANDO'!M12+'DANI PORTELA'!M12+'ANA LÚCIA'!M12+'DILSON BATISTA'!M12+'DODUEL VARELA'!M12+'FABIANO FERRAZ'!M12+'FELIPE ALECRIM'!M12+'CHICO KIKO'!M12+'DAIZE MICHELE'!M12+'JOSELITO FERREIRA'!M12+'EDUARDO MARQUES'!M12+'FELIPE FRANCISMAR'!M12+'LIANA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JR'!M12+'ANDREZA ROMERO'!M12+'FRED FERREIRA'!M12)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102">
        <f>SUM('ADERALDO OLIVEIRA'!I13+'ALCIDES CARDOSO'!I13+'ALCIDES TEIXEIRA NETO'!I13+'CIDA PEDROSA'!I13+'ALMIR FERNANDO'!I13+'DANI PORTELA'!I13+'ANA LÚCIA'!I13+'DILSON BATISTA'!I13+'DODUEL VARELA'!I13+'FABIANO FERRAZ'!I13+'FELIPE ALECRIM'!I13+'CHICO KIKO'!I13+'DAIZE MICHELE'!I13+'JOSELITO FERREIRA'!I13+'EDUARDO MARQUES'!I13+'FELIPE FRANCISMAR'!I13+'LIANA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LOPES'!I13+'MARCOS DI BRIA JR'!I13)</f>
        <v>4700</v>
      </c>
      <c r="J13" s="102">
        <f>SUM('ADERALDO OLIVEIRA'!J13+'ALCIDES CARDOSO'!J13+'ALCIDES TEIXEIRA NETO'!J13+'CIDA PEDROSA'!J13+'ALMIR FERNANDO'!J13+'DANI PORTELA'!J13+'ANA LÚCIA'!J13+'DILSON BATISTA'!J13+'DODUEL VARELA'!J13+'FABIANO FERRAZ'!J13+'FELIPE ALECRIM'!J13+'CHICO KIKO'!J13+'DAIZE MICHELE'!J13+'JOSELITO FERREIRA'!J13+'EDUARDO MARQUES'!J13+'FELIPE FRANCISMAR'!J13+'LIANA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LOPES'!J13+'MARCOS DI BRIA JR'!J13)</f>
        <v>4400</v>
      </c>
      <c r="K13" s="102">
        <f>SUM('ADERALDO OLIVEIRA'!K13+'ALCIDES CARDOSO'!K13+'ALCIDES TEIXEIRA NETO'!K13+'CIDA PEDROSA'!K13+'ALMIR FERNANDO'!K13+'DANI PORTELA'!K13+'ANA LÚCIA'!K13+'DILSON BATISTA'!K13+'DODUEL VARELA'!K13+'FABIANO FERRAZ'!K13+'FELIPE ALECRIM'!K13+'CHICO KIKO'!K13+'DAIZE MICHELE'!K13+'JOSELITO FERREIRA'!K13+'EDUARDO MARQUES'!K13+'FELIPE FRANCISMAR'!K13+'LIANA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BRITO'!K13+'MARCOS DI BRIA JR'!K13+'ANDREZA ROMERO'!K13+'FRED FERREIRA'!K13)</f>
        <v>4449</v>
      </c>
      <c r="L13" s="102">
        <f>SUM('ADERALDO OLIVEIRA'!L13+'ALCIDES CARDOSO'!L13+'ALCIDES TEIXEIRA NETO'!L13+'CIDA PEDROSA'!L13+'ALMIR FERNANDO'!L13+'DANI PORTELA'!L13+'ANA LÚCIA'!L13+'DILSON BATISTA'!L13+'DODUEL VARELA'!L13+'FABIANO FERRAZ'!L13+'FELIPE ALECRIM'!L13+'CHICO KIKO'!L13+'DAIZE MICHELE'!L13+'JOSELITO FERREIRA'!L13+'EDUARDO MARQUES'!L13+'FELIPE FRANCISMAR'!L13+'LIANA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JR'!L13+'ANDREZA ROMERO'!L13+'FRED FERREIRA'!L13)</f>
        <v>0</v>
      </c>
      <c r="M13" s="103">
        <f>SUM('ADERALDO OLIVEIRA'!M13+'ALCIDES CARDOSO'!M13+'ALCIDES TEIXEIRA NETO'!M13+'CIDA PEDROSA'!M13+'ALMIR FERNANDO'!M13+'DANI PORTELA'!M13+'ANA LÚCIA'!M13+'DILSON BATISTA'!M13+'DODUEL VARELA'!M13+'FABIANO FERRAZ'!M13+'FELIPE ALECRIM'!M13+'CHICO KIKO'!M13+'DAIZE MICHELE'!M13+'JOSELITO FERREIRA'!M13+'EDUARDO MARQUES'!M13+'FELIPE FRANCISMAR'!M13+'LIANA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JR'!M13+'ANDREZA ROMERO'!M13+'FRED FERREIRA'!M13)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102">
        <f>SUM('ADERALDO OLIVEIRA'!I14+'ALCIDES CARDOSO'!I14+'ALCIDES TEIXEIRA NETO'!I14+'CIDA PEDROSA'!I14+'ALMIR FERNANDO'!I14+'DANI PORTELA'!I14+'ANA LÚCIA'!I14+'DILSON BATISTA'!I14+'DODUEL VARELA'!I14+'FABIANO FERRAZ'!I14+'FELIPE ALECRIM'!I14+'CHICO KIKO'!I14+'DAIZE MICHELE'!I14+'JOSELITO FERREIRA'!I14+'EDUARDO MARQUES'!I14+'FELIPE FRANCISMAR'!I14+'LIANA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LOPES'!I14+'MARCOS DI BRIA JR'!I14)</f>
        <v>19650</v>
      </c>
      <c r="J14" s="102">
        <f>SUM('ADERALDO OLIVEIRA'!J14+'ALCIDES CARDOSO'!J14+'ALCIDES TEIXEIRA NETO'!J14+'CIDA PEDROSA'!J14+'ALMIR FERNANDO'!J14+'DANI PORTELA'!J14+'ANA LÚCIA'!J14+'DILSON BATISTA'!J14+'DODUEL VARELA'!J14+'FABIANO FERRAZ'!J14+'FELIPE ALECRIM'!J14+'CHICO KIKO'!J14+'DAIZE MICHELE'!J14+'JOSELITO FERREIRA'!J14+'EDUARDO MARQUES'!J14+'FELIPE FRANCISMAR'!J14+'LIANA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LOPES'!J14+'MARCOS DI BRIA JR'!J14)</f>
        <v>19650</v>
      </c>
      <c r="K14" s="102">
        <f>SUM('ADERALDO OLIVEIRA'!K14+'ALCIDES CARDOSO'!K14+'ALCIDES TEIXEIRA NETO'!K14+'CIDA PEDROSA'!K14+'ALMIR FERNANDO'!K14+'DANI PORTELA'!K14+'ANA LÚCIA'!K14+'DILSON BATISTA'!K14+'DODUEL VARELA'!K14+'FABIANO FERRAZ'!K14+'FELIPE ALECRIM'!K14+'CHICO KIKO'!K14+'DAIZE MICHELE'!K14+'JOSELITO FERREIRA'!K14+'EDUARDO MARQUES'!K14+'FELIPE FRANCISMAR'!K14+'LIANA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BRITO'!K14+'MARCOS DI BRIA JR'!K14+'ANDREZA ROMERO'!K14+'FRED FERREIRA'!K14)</f>
        <v>19650</v>
      </c>
      <c r="L14" s="102">
        <f>SUM('ADERALDO OLIVEIRA'!L14+'ALCIDES CARDOSO'!L14+'ALCIDES TEIXEIRA NETO'!L14+'CIDA PEDROSA'!L14+'ALMIR FERNANDO'!L14+'DANI PORTELA'!L14+'ANA LÚCIA'!L14+'DILSON BATISTA'!L14+'DODUEL VARELA'!L14+'FABIANO FERRAZ'!L14+'FELIPE ALECRIM'!L14+'CHICO KIKO'!L14+'DAIZE MICHELE'!L14+'JOSELITO FERREIRA'!L14+'EDUARDO MARQUES'!L14+'FELIPE FRANCISMAR'!L14+'LIANA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JR'!L14+'ANDREZA ROMERO'!L14+'FRED FERREIRA'!L14)</f>
        <v>0</v>
      </c>
      <c r="M14" s="103">
        <f>SUM('ADERALDO OLIVEIRA'!M14+'ALCIDES CARDOSO'!M14+'ALCIDES TEIXEIRA NETO'!M14+'CIDA PEDROSA'!M14+'ALMIR FERNANDO'!M14+'DANI PORTELA'!M14+'ANA LÚCIA'!M14+'DILSON BATISTA'!M14+'DODUEL VARELA'!M14+'FABIANO FERRAZ'!M14+'FELIPE ALECRIM'!M14+'CHICO KIKO'!M14+'DAIZE MICHELE'!M14+'JOSELITO FERREIRA'!M14+'EDUARDO MARQUES'!M14+'FELIPE FRANCISMAR'!M14+'LIANA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JR'!M14+'ANDREZA ROMERO'!M14+'FRED FERREIRA'!M14)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102">
        <f>SUM('ADERALDO OLIVEIRA'!I15+'ALCIDES CARDOSO'!I15+'ALCIDES TEIXEIRA NETO'!I15+'CIDA PEDROSA'!I15+'ALMIR FERNANDO'!I15+'DANI PORTELA'!I15+'ANA LÚCIA'!I15+'DILSON BATISTA'!I15+'DODUEL VARELA'!I15+'FABIANO FERRAZ'!I15+'FELIPE ALECRIM'!I15+'CHICO KIKO'!I15+'DAIZE MICHELE'!I15+'JOSELITO FERREIRA'!I15+'EDUARDO MARQUES'!I15+'FELIPE FRANCISMAR'!I15+'LIANA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LOPES'!I15+'MARCOS DI BRIA JR'!I15)</f>
        <v>3577.78</v>
      </c>
      <c r="J15" s="102">
        <f>SUM('ADERALDO OLIVEIRA'!J15+'ALCIDES CARDOSO'!J15+'ALCIDES TEIXEIRA NETO'!J15+'CIDA PEDROSA'!J15+'ALMIR FERNANDO'!J15+'DANI PORTELA'!J15+'ANA LÚCIA'!J15+'DILSON BATISTA'!J15+'DODUEL VARELA'!J15+'FABIANO FERRAZ'!J15+'FELIPE ALECRIM'!J15+'CHICO KIKO'!J15+'DAIZE MICHELE'!J15+'JOSELITO FERREIRA'!J15+'EDUARDO MARQUES'!J15+'FELIPE FRANCISMAR'!J15+'LIANA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LOPES'!J15+'MARCOS DI BRIA JR'!J15)</f>
        <v>2051.75</v>
      </c>
      <c r="K15" s="102">
        <f>SUM('ADERALDO OLIVEIRA'!K15+'ALCIDES CARDOSO'!K15+'ALCIDES TEIXEIRA NETO'!K15+'CIDA PEDROSA'!K15+'ALMIR FERNANDO'!K15+'DANI PORTELA'!K15+'ANA LÚCIA'!K15+'DILSON BATISTA'!K15+'DODUEL VARELA'!K15+'FABIANO FERRAZ'!K15+'FELIPE ALECRIM'!K15+'CHICO KIKO'!K15+'DAIZE MICHELE'!K15+'JOSELITO FERREIRA'!K15+'EDUARDO MARQUES'!K15+'FELIPE FRANCISMAR'!K15+'LIANA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BRITO'!K15+'MARCOS DI BRIA JR'!K15+'ANDREZA ROMERO'!K15+'FRED FERREIRA'!K15)</f>
        <v>998.3</v>
      </c>
      <c r="L15" s="102">
        <f>SUM('ADERALDO OLIVEIRA'!L15+'ALCIDES CARDOSO'!L15+'ALCIDES TEIXEIRA NETO'!L15+'CIDA PEDROSA'!L15+'ALMIR FERNANDO'!L15+'DANI PORTELA'!L15+'ANA LÚCIA'!L15+'DILSON BATISTA'!L15+'DODUEL VARELA'!L15+'FABIANO FERRAZ'!L15+'FELIPE ALECRIM'!L15+'CHICO KIKO'!L15+'DAIZE MICHELE'!L15+'JOSELITO FERREIRA'!L15+'EDUARDO MARQUES'!L15+'FELIPE FRANCISMAR'!L15+'LIANA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JR'!L15+'ANDREZA ROMERO'!L15+'FRED FERREIRA'!L15)</f>
        <v>0</v>
      </c>
      <c r="M15" s="103">
        <f>SUM('ADERALDO OLIVEIRA'!M15+'ALCIDES CARDOSO'!M15+'ALCIDES TEIXEIRA NETO'!M15+'CIDA PEDROSA'!M15+'ALMIR FERNANDO'!M15+'DANI PORTELA'!M15+'ANA LÚCIA'!M15+'DILSON BATISTA'!M15+'DODUEL VARELA'!M15+'FABIANO FERRAZ'!M15+'FELIPE ALECRIM'!M15+'CHICO KIKO'!M15+'DAIZE MICHELE'!M15+'JOSELITO FERREIRA'!M15+'EDUARDO MARQUES'!M15+'FELIPE FRANCISMAR'!M15+'LIANA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JR'!M15+'ANDREZA ROMERO'!M15+'FRED FERREIRA'!M15)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102">
        <f>SUM('ADERALDO OLIVEIRA'!I16+'ALCIDES CARDOSO'!I16+'ALCIDES TEIXEIRA NETO'!I16+'CIDA PEDROSA'!I16+'ALMIR FERNANDO'!I16+'DANI PORTELA'!I16+'ANA LÚCIA'!I16+'DILSON BATISTA'!I16+'DODUEL VARELA'!I16+'FABIANO FERRAZ'!I16+'FELIPE ALECRIM'!I16+'CHICO KIKO'!I16+'DAIZE MICHELE'!I16+'JOSELITO FERREIRA'!I16+'EDUARDO MARQUES'!I16+'FELIPE FRANCISMAR'!I16+'LIANA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LOPES'!I16+'MARCOS DI BRIA JR'!I16)</f>
        <v>0</v>
      </c>
      <c r="J16" s="102">
        <f>SUM('ADERALDO OLIVEIRA'!J16+'ALCIDES CARDOSO'!J16+'ALCIDES TEIXEIRA NETO'!J16+'CIDA PEDROSA'!J16+'ALMIR FERNANDO'!J16+'DANI PORTELA'!J16+'ANA LÚCIA'!J16+'DILSON BATISTA'!J16+'DODUEL VARELA'!J16+'FABIANO FERRAZ'!J16+'FELIPE ALECRIM'!J16+'CHICO KIKO'!J16+'DAIZE MICHELE'!J16+'JOSELITO FERREIRA'!J16+'EDUARDO MARQUES'!J16+'FELIPE FRANCISMAR'!J16+'LIANA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LOPES'!J16+'MARCOS DI BRIA JR'!J16)</f>
        <v>0</v>
      </c>
      <c r="K16" s="102">
        <f>SUM('ADERALDO OLIVEIRA'!K16+'ALCIDES CARDOSO'!K16+'ALCIDES TEIXEIRA NETO'!K16+'CIDA PEDROSA'!K16+'ALMIR FERNANDO'!K16+'DANI PORTELA'!K16+'ANA LÚCIA'!K16+'DILSON BATISTA'!K16+'DODUEL VARELA'!K16+'FABIANO FERRAZ'!K16+'FELIPE ALECRIM'!K16+'CHICO KIKO'!K16+'DAIZE MICHELE'!K16+'JOSELITO FERREIRA'!K16+'EDUARDO MARQUES'!K16+'FELIPE FRANCISMAR'!K16+'LIANA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BRITO'!K16+'MARCOS DI BRIA JR'!K16+'ANDREZA ROMERO'!K16+'FRED FERREIRA'!K16)</f>
        <v>0</v>
      </c>
      <c r="L16" s="102">
        <f>SUM('ADERALDO OLIVEIRA'!L16+'ALCIDES CARDOSO'!L16+'ALCIDES TEIXEIRA NETO'!L16+'CIDA PEDROSA'!L16+'ALMIR FERNANDO'!L16+'DANI PORTELA'!L16+'ANA LÚCIA'!L16+'DILSON BATISTA'!L16+'DODUEL VARELA'!L16+'FABIANO FERRAZ'!L16+'FELIPE ALECRIM'!L16+'CHICO KIKO'!L16+'DAIZE MICHELE'!L16+'JOSELITO FERREIRA'!L16+'EDUARDO MARQUES'!L16+'FELIPE FRANCISMAR'!L16+'LIANA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JR'!L16+'ANDREZA ROMERO'!L16+'FRED FERREIRA'!L16)</f>
        <v>0</v>
      </c>
      <c r="M16" s="103">
        <f>SUM('ADERALDO OLIVEIRA'!M16+'ALCIDES CARDOSO'!M16+'ALCIDES TEIXEIRA NETO'!M16+'CIDA PEDROSA'!M16+'ALMIR FERNANDO'!M16+'DANI PORTELA'!M16+'ANA LÚCIA'!M16+'DILSON BATISTA'!M16+'DODUEL VARELA'!M16+'FABIANO FERRAZ'!M16+'FELIPE ALECRIM'!M16+'CHICO KIKO'!M16+'DAIZE MICHELE'!M16+'JOSELITO FERREIRA'!M16+'EDUARDO MARQUES'!M16+'FELIPE FRANCISMAR'!M16+'LIANA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JR'!M16+'ANDREZA ROMERO'!M16+'FRED FERREIRA'!M16)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102">
        <f>SUM('ADERALDO OLIVEIRA'!I17+'ALCIDES CARDOSO'!I17+'ALCIDES TEIXEIRA NETO'!I17+'CIDA PEDROSA'!I17+'ALMIR FERNANDO'!I17+'DANI PORTELA'!I17+'ANA LÚCIA'!I17+'DILSON BATISTA'!I17+'DODUEL VARELA'!I17+'FABIANO FERRAZ'!I17+'FELIPE ALECRIM'!I17+'CHICO KIKO'!I17+'DAIZE MICHELE'!I17+'JOSELITO FERREIRA'!I17+'EDUARDO MARQUES'!I17+'FELIPE FRANCISMAR'!I17+'LIANA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LOPES'!I17+'MARCOS DI BRIA JR'!I17)</f>
        <v>0</v>
      </c>
      <c r="J17" s="102">
        <f>SUM('ADERALDO OLIVEIRA'!J17+'ALCIDES CARDOSO'!J17+'ALCIDES TEIXEIRA NETO'!J17+'CIDA PEDROSA'!J17+'ALMIR FERNANDO'!J17+'DANI PORTELA'!J17+'ANA LÚCIA'!J17+'DILSON BATISTA'!J17+'DODUEL VARELA'!J17+'FABIANO FERRAZ'!J17+'FELIPE ALECRIM'!J17+'CHICO KIKO'!J17+'DAIZE MICHELE'!J17+'JOSELITO FERREIRA'!J17+'EDUARDO MARQUES'!J17+'FELIPE FRANCISMAR'!J17+'LIANA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LOPES'!J17+'MARCOS DI BRIA JR'!J17)</f>
        <v>0</v>
      </c>
      <c r="K17" s="102">
        <f>SUM('ADERALDO OLIVEIRA'!K17+'ALCIDES CARDOSO'!K17+'ALCIDES TEIXEIRA NETO'!K17+'CIDA PEDROSA'!K17+'ALMIR FERNANDO'!K17+'DANI PORTELA'!K17+'ANA LÚCIA'!K17+'DILSON BATISTA'!K17+'DODUEL VARELA'!K17+'FABIANO FERRAZ'!K17+'FELIPE ALECRIM'!K17+'CHICO KIKO'!K17+'DAIZE MICHELE'!K17+'JOSELITO FERREIRA'!K17+'EDUARDO MARQUES'!K17+'FELIPE FRANCISMAR'!K17+'LIANA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BRITO'!K17+'MARCOS DI BRIA JR'!K17+'ANDREZA ROMERO'!K17+'FRED FERREIRA'!K17)</f>
        <v>0</v>
      </c>
      <c r="L17" s="102">
        <f>SUM('ADERALDO OLIVEIRA'!L17+'ALCIDES CARDOSO'!L17+'ALCIDES TEIXEIRA NETO'!L17+'CIDA PEDROSA'!L17+'ALMIR FERNANDO'!L17+'DANI PORTELA'!L17+'ANA LÚCIA'!L17+'DILSON BATISTA'!L17+'DODUEL VARELA'!L17+'FABIANO FERRAZ'!L17+'FELIPE ALECRIM'!L17+'CHICO KIKO'!L17+'DAIZE MICHELE'!L17+'JOSELITO FERREIRA'!L17+'EDUARDO MARQUES'!L17+'FELIPE FRANCISMAR'!L17+'LIANA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JR'!L17+'ANDREZA ROMERO'!L17+'FRED FERREIRA'!L17)</f>
        <v>0</v>
      </c>
      <c r="M17" s="103">
        <f>SUM('ADERALDO OLIVEIRA'!M17+'ALCIDES CARDOSO'!M17+'ALCIDES TEIXEIRA NETO'!M17+'CIDA PEDROSA'!M17+'ALMIR FERNANDO'!M17+'DANI PORTELA'!M17+'ANA LÚCIA'!M17+'DILSON BATISTA'!M17+'DODUEL VARELA'!M17+'FABIANO FERRAZ'!M17+'FELIPE ALECRIM'!M17+'CHICO KIKO'!M17+'DAIZE MICHELE'!M17+'JOSELITO FERREIRA'!M17+'EDUARDO MARQUES'!M17+'FELIPE FRANCISMAR'!M17+'LIANA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JR'!M17+'ANDREZA ROMERO'!M17+'FRED FERREIRA'!M17)</f>
        <v>0</v>
      </c>
    </row>
    <row r="18" spans="1:13" ht="15" customHeight="1" thickBot="1" x14ac:dyDescent="0.25">
      <c r="A18" s="100" t="s">
        <v>32</v>
      </c>
      <c r="B18" s="101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101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101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101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101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101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101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105">
        <f>SUM('ADERALDO OLIVEIRA'!I18+'ALCIDES CARDOSO'!I18+'ALCIDES TEIXEIRA NETO'!I18+'CIDA PEDROSA'!I18+'ALMIR FERNANDO'!I18+'DANI PORTELA'!I18+'ANA LÚCIA'!I18+'DILSON BATISTA'!I18+'DODUEL VARELA'!I18+'FABIANO FERRAZ'!I18+'FELIPE ALECRIM'!I18+'CHICO KIKO'!I18+'DAIZE MICHELE'!I18+'JOSELITO FERREIRA'!I18+'EDUARDO MARQUES'!I18+'FELIPE FRANCISMAR'!I18+'LIANA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LOPES'!I18+'MARCOS DI BRIA JR'!I18)</f>
        <v>4550</v>
      </c>
      <c r="J18" s="105">
        <f>SUM('ADERALDO OLIVEIRA'!J18+'ALCIDES CARDOSO'!J18+'ALCIDES TEIXEIRA NETO'!J18+'CIDA PEDROSA'!J18+'ALMIR FERNANDO'!J18+'DANI PORTELA'!J18+'ANA LÚCIA'!J18+'DILSON BATISTA'!J18+'DODUEL VARELA'!J18+'FABIANO FERRAZ'!J18+'FELIPE ALECRIM'!J18+'CHICO KIKO'!J18+'DAIZE MICHELE'!J18+'JOSELITO FERREIRA'!J18+'EDUARDO MARQUES'!J18+'FELIPE FRANCISMAR'!J18+'LIANA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LOPES'!J18+'MARCOS DI BRIA JR'!J18)</f>
        <v>4380</v>
      </c>
      <c r="K18" s="102">
        <f>SUM('ADERALDO OLIVEIRA'!K18+'ALCIDES CARDOSO'!K18+'ALCIDES TEIXEIRA NETO'!K18+'CIDA PEDROSA'!K18+'ALMIR FERNANDO'!K18+'DANI PORTELA'!K18+'ANA LÚCIA'!K18+'DILSON BATISTA'!K18+'DODUEL VARELA'!K18+'FABIANO FERRAZ'!K18+'FELIPE ALECRIM'!K18+'CHICO KIKO'!K18+'DAIZE MICHELE'!K18+'JOSELITO FERREIRA'!K18+'EDUARDO MARQUES'!K18+'FELIPE FRANCISMAR'!K18+'LIANA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BRITO'!K18+'MARCOS DI BRIA JR'!K18+'ANDREZA ROMERO'!K18+'FRED FERREIRA'!K18)</f>
        <v>5516</v>
      </c>
      <c r="L18" s="105">
        <f>SUM('ADERALDO OLIVEIRA'!L18+'ALCIDES CARDOSO'!L18+'ALCIDES TEIXEIRA NETO'!L18+'CIDA PEDROSA'!L18+'ALMIR FERNANDO'!L18+'DANI PORTELA'!L18+'ANA LÚCIA'!L18+'DILSON BATISTA'!L18+'DODUEL VARELA'!L18+'FABIANO FERRAZ'!L18+'FELIPE ALECRIM'!L18+'CHICO KIKO'!L18+'DAIZE MICHELE'!L18+'JOSELITO FERREIRA'!L18+'EDUARDO MARQUES'!L18+'FELIPE FRANCISMAR'!L18+'LIANA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JR'!L18+'ANDREZA ROMERO'!L18+'FRED FERREIRA'!L18)</f>
        <v>0</v>
      </c>
      <c r="M18" s="106">
        <f>SUM('ADERALDO OLIVEIRA'!M18+'ALCIDES CARDOSO'!M18+'ALCIDES TEIXEIRA NETO'!M18+'CIDA PEDROSA'!M18+'ALMIR FERNANDO'!M18+'DANI PORTELA'!M18+'ANA LÚCIA'!M18+'DILSON BATISTA'!M18+'DODUEL VARELA'!M18+'FABIANO FERRAZ'!M18+'FELIPE ALECRIM'!M18+'CHICO KIKO'!M18+'DAIZE MICHELE'!M18+'JOSELITO FERREIRA'!M18+'EDUARDO MARQUES'!M18+'FELIPE FRANCISMAR'!M18+'LIANA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JR'!M18+'ANDREZA ROMERO'!M18+'FRED FERREIRA'!M18)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168352.4</v>
      </c>
      <c r="H19" s="65">
        <f t="shared" ref="H19:I19" si="3">SUM(H5:H18)</f>
        <v>161943.31</v>
      </c>
      <c r="I19" s="65">
        <f t="shared" si="3"/>
        <v>169740.94999999998</v>
      </c>
      <c r="J19" s="65">
        <f t="shared" ref="J19:K19" si="4">SUM(J5:J18)</f>
        <v>164976.12</v>
      </c>
      <c r="K19" s="65">
        <f t="shared" si="4"/>
        <v>167574.82999999999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BRITO'!B20+'MARCOS DI BRIA JR'!B20)</f>
        <v>4221.93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BRITO'!C20+'MARCOS DI BRIA JR'!C20)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BRITO'!D20+'MARCOS DI BRIA JR'!D20)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BRITO'!E20+'MARCOS DI BRIA JR'!E20)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BRITO'!F20+'MARCOS DI BRIA JR'!F20)</f>
        <v>5151.869999999999</v>
      </c>
      <c r="G20" s="101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LOPES'!G20+'MARCOS DI BRIA JR'!G20)</f>
        <v>13325.68</v>
      </c>
      <c r="H20" s="101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BRITO'!H20+'ALINE MARIANO'!H20+'RONALDO LOPES'!H20+'MARCOS DI BRIA JR'!H20)</f>
        <v>6771.0300000000007</v>
      </c>
      <c r="I20" s="101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BRITO'!I20+'ALINE MARIANO'!I20+'RONALDO LOPES'!I20+'MARCOS DI BRIA JR'!I20)</f>
        <v>5920.2</v>
      </c>
      <c r="J20" s="101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BRITO'!J20+'ALINE MARIANO'!J20+'RONALDO LOPES'!J20+'MARCOS DI BRIA JR'!J20)</f>
        <v>3397.68</v>
      </c>
      <c r="K20" s="101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BRITO'!K20+'ALINE MARIANO'!K20+'RONALDO LOPES'!K20+'MARCOS DI BRIA JR'!K20)</f>
        <v>4251</v>
      </c>
      <c r="L20" s="101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BRITO'!L20+'ALINE MARIANO'!L20+'RONALDO LOPES'!L20+'MARCOS DI BRIA JR'!L20)</f>
        <v>0</v>
      </c>
      <c r="M20" s="104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BRITO'!M20+'ALINE MARIANO'!M20+'RONALDO LOPES'!M20+'MARCOS DI BRIA JR'!M20)</f>
        <v>0</v>
      </c>
    </row>
    <row r="21" spans="1:13" ht="15" customHeight="1" thickBot="1" x14ac:dyDescent="0.25">
      <c r="A21" s="44" t="s">
        <v>15</v>
      </c>
      <c r="B21" s="45">
        <f>B19-B20</f>
        <v>162348.81999999998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155026.72</v>
      </c>
      <c r="H21" s="65">
        <f t="shared" ref="H21:I21" si="8">H19-H20</f>
        <v>155172.28</v>
      </c>
      <c r="I21" s="65">
        <f t="shared" si="8"/>
        <v>163820.74999999997</v>
      </c>
      <c r="J21" s="65">
        <f t="shared" ref="J21:K21" si="9">J19-J20</f>
        <v>161578.44</v>
      </c>
      <c r="K21" s="65">
        <f t="shared" si="9"/>
        <v>163323.82999999999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162348.81999999998</v>
      </c>
      <c r="C22" s="51">
        <f>AVERAGE($B$21:C21)</f>
        <v>158582.22499999998</v>
      </c>
      <c r="D22" s="51">
        <f>AVERAGE($B$21:D21)</f>
        <v>159791.37666666668</v>
      </c>
      <c r="E22" s="51">
        <f>AVERAGE($B$21:E21)</f>
        <v>160418.0625</v>
      </c>
      <c r="F22" s="51">
        <f>AVERAGE($B$21:F21)</f>
        <v>160006.53</v>
      </c>
      <c r="G22" s="51">
        <f>AVERAGE($B$21:G21)</f>
        <v>159176.56166666668</v>
      </c>
      <c r="H22" s="51">
        <f>AVERAGE($B$21:H21)</f>
        <v>158604.5214285714</v>
      </c>
      <c r="I22" s="51">
        <f>AVERAGE($B$21:I21)</f>
        <v>159256.54999999999</v>
      </c>
      <c r="J22" s="51">
        <f>AVERAGE($B$21:J21)</f>
        <v>159514.53777777776</v>
      </c>
      <c r="K22" s="51">
        <f>AVERAGE($B$21:K21)</f>
        <v>159895.467</v>
      </c>
      <c r="L22" s="51"/>
      <c r="M22" s="97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6" spans="1:13" x14ac:dyDescent="0.2">
      <c r="H26" s="12">
        <f>H21-'[1]GERENCIAL 2022'!H692</f>
        <v>0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9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0">
        <v>1950</v>
      </c>
      <c r="H12" s="62">
        <v>2077</v>
      </c>
      <c r="I12" s="62">
        <v>2077</v>
      </c>
      <c r="J12" s="62">
        <v>2010</v>
      </c>
      <c r="K12" s="62">
        <v>2077</v>
      </c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1950</v>
      </c>
      <c r="H19" s="65">
        <f t="shared" si="1"/>
        <v>2077</v>
      </c>
      <c r="I19" s="65">
        <f t="shared" si="1"/>
        <v>2077</v>
      </c>
      <c r="J19" s="65">
        <f t="shared" si="1"/>
        <v>2010</v>
      </c>
      <c r="K19" s="65">
        <f t="shared" si="1"/>
        <v>2077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1950</v>
      </c>
      <c r="H21" s="65">
        <f t="shared" si="2"/>
        <v>2077</v>
      </c>
      <c r="I21" s="65">
        <f t="shared" si="2"/>
        <v>2077</v>
      </c>
      <c r="J21" s="65">
        <f t="shared" si="2"/>
        <v>2010</v>
      </c>
      <c r="K21" s="65">
        <f t="shared" si="2"/>
        <v>2077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>
        <f>AVERAGE($B$21:G21)</f>
        <v>3797.6200000000003</v>
      </c>
      <c r="H22" s="51">
        <f>AVERAGE($B$21:H21)</f>
        <v>3551.8171428571432</v>
      </c>
      <c r="I22" s="51">
        <f>AVERAGE($B$21:I21)</f>
        <v>3367.4650000000001</v>
      </c>
      <c r="J22" s="51">
        <f>AVERAGE($B$21:J21)</f>
        <v>3216.6355555555556</v>
      </c>
      <c r="K22" s="51">
        <f>AVERAGE($B$21:K21)</f>
        <v>3102.672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s="88" customFormat="1" ht="21.75" thickBot="1" x14ac:dyDescent="0.3">
      <c r="A2" s="107" t="s">
        <v>75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9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>
        <v>153.18</v>
      </c>
      <c r="H10" s="60">
        <v>150</v>
      </c>
      <c r="I10" s="60">
        <v>156.76</v>
      </c>
      <c r="J10" s="60">
        <v>156.76</v>
      </c>
      <c r="K10" s="60">
        <v>116.77</v>
      </c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>
        <v>2500</v>
      </c>
      <c r="H14" s="39">
        <v>2500</v>
      </c>
      <c r="I14" s="39">
        <v>2500</v>
      </c>
      <c r="J14" s="39">
        <v>2500</v>
      </c>
      <c r="K14" s="39">
        <v>2500</v>
      </c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>
        <v>305</v>
      </c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>
        <v>1805</v>
      </c>
      <c r="H18" s="62">
        <v>1590</v>
      </c>
      <c r="I18" s="62">
        <v>1950</v>
      </c>
      <c r="J18" s="62">
        <v>1580</v>
      </c>
      <c r="K18" s="62">
        <v>1970</v>
      </c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4458.18</v>
      </c>
      <c r="H19" s="65">
        <f t="shared" si="1"/>
        <v>4545</v>
      </c>
      <c r="I19" s="65">
        <f t="shared" si="1"/>
        <v>4606.76</v>
      </c>
      <c r="J19" s="65">
        <f t="shared" si="1"/>
        <v>4236.76</v>
      </c>
      <c r="K19" s="65">
        <f t="shared" si="1"/>
        <v>4586.7700000000004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3.18</v>
      </c>
      <c r="H20" s="62">
        <v>0</v>
      </c>
      <c r="I20" s="62">
        <v>6.76</v>
      </c>
      <c r="J20" s="62">
        <v>6.76</v>
      </c>
      <c r="K20" s="62">
        <v>3.53</v>
      </c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4455</v>
      </c>
      <c r="H21" s="65">
        <f t="shared" si="2"/>
        <v>4545</v>
      </c>
      <c r="I21" s="65">
        <f t="shared" si="2"/>
        <v>4600</v>
      </c>
      <c r="J21" s="65">
        <f t="shared" si="2"/>
        <v>4230</v>
      </c>
      <c r="K21" s="65">
        <f t="shared" si="2"/>
        <v>4583.2400000000007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>
        <f>AVERAGE($B$21:G21)</f>
        <v>4542.3916666666664</v>
      </c>
      <c r="H22" s="51">
        <f>AVERAGE($B$21:H21)</f>
        <v>4542.7642857142855</v>
      </c>
      <c r="I22" s="51">
        <f>AVERAGE($B$21:I21)</f>
        <v>4549.9187499999998</v>
      </c>
      <c r="J22" s="51">
        <f>AVERAGE($B$21:J21)</f>
        <v>4514.3722222222223</v>
      </c>
      <c r="K22" s="51">
        <f>AVERAGE($B$21:K21)</f>
        <v>4521.259</v>
      </c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K9" sqref="K9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>
        <v>3600</v>
      </c>
      <c r="H5" s="60">
        <v>3600</v>
      </c>
      <c r="I5" s="60">
        <v>3600</v>
      </c>
      <c r="J5" s="60">
        <v>3600</v>
      </c>
      <c r="K5" s="60">
        <v>3600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f>270.72+176.6</f>
        <v>447.32000000000005</v>
      </c>
      <c r="F7" s="60">
        <f>266.35+280.86</f>
        <v>547.21</v>
      </c>
      <c r="G7" s="60">
        <f>269.14+348.96</f>
        <v>618.09999999999991</v>
      </c>
      <c r="H7" s="60">
        <f>232.5+230.36</f>
        <v>462.86</v>
      </c>
      <c r="I7" s="60">
        <f>275.43+351.64</f>
        <v>627.06999999999994</v>
      </c>
      <c r="J7" s="60">
        <f>210.26+467.89</f>
        <v>678.15</v>
      </c>
      <c r="K7" s="60">
        <f>156.16+467.1</f>
        <v>623.26</v>
      </c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v>350</v>
      </c>
      <c r="F10" s="60">
        <v>350</v>
      </c>
      <c r="G10" s="60">
        <v>350</v>
      </c>
      <c r="H10" s="60">
        <v>350</v>
      </c>
      <c r="I10" s="60">
        <v>350</v>
      </c>
      <c r="J10" s="60">
        <v>350</v>
      </c>
      <c r="K10" s="60">
        <v>350</v>
      </c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4568.1000000000004</v>
      </c>
      <c r="H19" s="65">
        <f t="shared" si="1"/>
        <v>4412.8600000000006</v>
      </c>
      <c r="I19" s="65">
        <f t="shared" si="1"/>
        <v>4577.07</v>
      </c>
      <c r="J19" s="65">
        <f t="shared" si="1"/>
        <v>4628.1499999999996</v>
      </c>
      <c r="K19" s="65">
        <f t="shared" si="1"/>
        <v>4573.26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>
        <v>0</v>
      </c>
      <c r="H20" s="62">
        <v>0</v>
      </c>
      <c r="I20" s="62">
        <v>9.08</v>
      </c>
      <c r="J20" s="62">
        <v>28.15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4568.1000000000004</v>
      </c>
      <c r="H21" s="65">
        <f t="shared" si="2"/>
        <v>4412.8600000000006</v>
      </c>
      <c r="I21" s="65">
        <f t="shared" si="2"/>
        <v>4567.99</v>
      </c>
      <c r="J21" s="65">
        <f t="shared" si="2"/>
        <v>4600</v>
      </c>
      <c r="K21" s="65">
        <f t="shared" si="2"/>
        <v>4573.26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>
        <f>AVERAGE($B$21:G21)</f>
        <v>4428.9233333333332</v>
      </c>
      <c r="H22" s="51">
        <f>AVERAGE($B$21:H21)</f>
        <v>4426.6285714285714</v>
      </c>
      <c r="I22" s="51">
        <f>AVERAGE($B$21:I21)</f>
        <v>4444.2987499999999</v>
      </c>
      <c r="J22" s="51">
        <f>AVERAGE($B$21:J21)</f>
        <v>4461.5988888888887</v>
      </c>
      <c r="K22" s="51">
        <f>AVERAGE($B$21:K21)</f>
        <v>4472.7650000000003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K20" sqref="K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37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135" t="s">
        <v>39</v>
      </c>
      <c r="G5" s="135" t="s">
        <v>39</v>
      </c>
      <c r="H5" s="135" t="s">
        <v>39</v>
      </c>
      <c r="I5" s="135" t="s">
        <v>39</v>
      </c>
      <c r="J5" s="135" t="s">
        <v>39</v>
      </c>
      <c r="K5" s="135" t="s">
        <v>39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36"/>
      <c r="G6" s="136"/>
      <c r="H6" s="136"/>
      <c r="I6" s="136"/>
      <c r="J6" s="136"/>
      <c r="K6" s="136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36"/>
      <c r="G7" s="136"/>
      <c r="H7" s="136"/>
      <c r="I7" s="136"/>
      <c r="J7" s="136"/>
      <c r="K7" s="136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36"/>
      <c r="G8" s="136"/>
      <c r="H8" s="136"/>
      <c r="I8" s="136"/>
      <c r="J8" s="136"/>
      <c r="K8" s="136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36"/>
      <c r="G9" s="136"/>
      <c r="H9" s="136"/>
      <c r="I9" s="136"/>
      <c r="J9" s="136"/>
      <c r="K9" s="136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36"/>
      <c r="G10" s="136"/>
      <c r="H10" s="136"/>
      <c r="I10" s="136"/>
      <c r="J10" s="136"/>
      <c r="K10" s="136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36"/>
      <c r="G11" s="136"/>
      <c r="H11" s="136"/>
      <c r="I11" s="136"/>
      <c r="J11" s="136"/>
      <c r="K11" s="136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36"/>
      <c r="G12" s="136"/>
      <c r="H12" s="136"/>
      <c r="I12" s="136"/>
      <c r="J12" s="136"/>
      <c r="K12" s="136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36"/>
      <c r="G13" s="136"/>
      <c r="H13" s="136"/>
      <c r="I13" s="136"/>
      <c r="J13" s="136"/>
      <c r="K13" s="136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36"/>
      <c r="G14" s="136"/>
      <c r="H14" s="136"/>
      <c r="I14" s="136"/>
      <c r="J14" s="136"/>
      <c r="K14" s="136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36"/>
      <c r="G15" s="136"/>
      <c r="H15" s="136"/>
      <c r="I15" s="136"/>
      <c r="J15" s="136"/>
      <c r="K15" s="136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36"/>
      <c r="G16" s="136"/>
      <c r="H16" s="136"/>
      <c r="I16" s="136"/>
      <c r="J16" s="136"/>
      <c r="K16" s="136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36"/>
      <c r="G17" s="136"/>
      <c r="H17" s="136"/>
      <c r="I17" s="136"/>
      <c r="J17" s="136"/>
      <c r="K17" s="136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37"/>
      <c r="G18" s="137"/>
      <c r="H18" s="137"/>
      <c r="I18" s="137"/>
      <c r="J18" s="137"/>
      <c r="K18" s="137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21">
    <mergeCell ref="F5:F18"/>
    <mergeCell ref="J3:J4"/>
    <mergeCell ref="K3:K4"/>
    <mergeCell ref="L3:L4"/>
    <mergeCell ref="M3:M4"/>
    <mergeCell ref="G5:G18"/>
    <mergeCell ref="H5:H18"/>
    <mergeCell ref="I5:I18"/>
    <mergeCell ref="J5:J18"/>
    <mergeCell ref="K5:K1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0">
        <f>2100+2400</f>
        <v>4500</v>
      </c>
      <c r="H12" s="62">
        <v>4650</v>
      </c>
      <c r="I12" s="62">
        <v>4650</v>
      </c>
      <c r="J12" s="60">
        <f>2100+2400</f>
        <v>4500</v>
      </c>
      <c r="K12" s="62">
        <v>4650</v>
      </c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4650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>
        <v>50</v>
      </c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4500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>
        <f>AVERAGE($B$21:K21)</f>
        <v>4530</v>
      </c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>
        <v>1500</v>
      </c>
      <c r="H5" s="60">
        <v>1500</v>
      </c>
      <c r="I5" s="60">
        <v>1500</v>
      </c>
      <c r="J5" s="60">
        <v>1500</v>
      </c>
      <c r="K5" s="60">
        <v>1500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>
        <v>328.68</v>
      </c>
      <c r="H7" s="60">
        <v>288.41000000000003</v>
      </c>
      <c r="I7" s="60">
        <v>339.34</v>
      </c>
      <c r="J7" s="60"/>
      <c r="K7" s="60">
        <v>345.51</v>
      </c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>
        <f>122.37+49.99</f>
        <v>172.36</v>
      </c>
      <c r="H10" s="60">
        <f>132.31+51.07</f>
        <v>183.38</v>
      </c>
      <c r="I10" s="60">
        <f>136.79+50.99</f>
        <v>187.78</v>
      </c>
      <c r="J10" s="60">
        <f>133.99+49.99</f>
        <v>183.98000000000002</v>
      </c>
      <c r="K10" s="60">
        <f>122.05+45.19</f>
        <v>167.24</v>
      </c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0">
        <v>2250</v>
      </c>
      <c r="H12" s="62">
        <v>2325</v>
      </c>
      <c r="I12" s="62">
        <v>2325</v>
      </c>
      <c r="J12" s="62">
        <f>30*75</f>
        <v>2250</v>
      </c>
      <c r="K12" s="62">
        <v>2325</v>
      </c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4251.04</v>
      </c>
      <c r="H19" s="65">
        <f t="shared" si="1"/>
        <v>4296.79</v>
      </c>
      <c r="I19" s="65">
        <f t="shared" si="1"/>
        <v>4352.12</v>
      </c>
      <c r="J19" s="65">
        <f t="shared" si="1"/>
        <v>3933.98</v>
      </c>
      <c r="K19" s="65">
        <f t="shared" si="1"/>
        <v>4337.75</v>
      </c>
      <c r="L19" s="65">
        <f t="shared" si="1"/>
        <v>0</v>
      </c>
      <c r="M19" s="65">
        <f t="shared" si="1"/>
        <v>0</v>
      </c>
      <c r="P19" s="98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>
        <v>2.38</v>
      </c>
      <c r="H20" s="62">
        <v>1.08</v>
      </c>
      <c r="I20" s="62">
        <v>4.1399999999999997</v>
      </c>
      <c r="J20" s="62">
        <v>0</v>
      </c>
      <c r="K20" s="62">
        <v>2.84</v>
      </c>
      <c r="L20" s="62"/>
      <c r="M20" s="62"/>
      <c r="P20" s="98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4248.66</v>
      </c>
      <c r="H21" s="65">
        <f t="shared" si="3"/>
        <v>4295.71</v>
      </c>
      <c r="I21" s="65">
        <f t="shared" si="3"/>
        <v>4347.9799999999996</v>
      </c>
      <c r="J21" s="65">
        <f t="shared" si="3"/>
        <v>3933.98</v>
      </c>
      <c r="K21" s="65">
        <f t="shared" ref="K21:L21" si="4">K19-K20</f>
        <v>4334.91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>
        <f>AVERAGE($B$21:G21)</f>
        <v>4267.5166666666673</v>
      </c>
      <c r="H22" s="51">
        <f>AVERAGE($B$21:H21)</f>
        <v>4271.5442857142862</v>
      </c>
      <c r="I22" s="51">
        <f>AVERAGE($B$21:I21)</f>
        <v>4281.0987500000001</v>
      </c>
      <c r="J22" s="51">
        <f>AVERAGE($B$21:J21)</f>
        <v>4242.5300000000007</v>
      </c>
      <c r="K22" s="51">
        <f>AVERAGE($B$21:K21)</f>
        <v>4251.7680000000009</v>
      </c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K20" sqref="K20:K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ref="H21:I21" si="4">H19-H20</f>
        <v>0</v>
      </c>
      <c r="I21" s="65">
        <f t="shared" si="4"/>
        <v>0</v>
      </c>
      <c r="J21" s="65">
        <f t="shared" ref="J21:K21" si="5">J19-J20</f>
        <v>0</v>
      </c>
      <c r="K21" s="65">
        <f t="shared" si="5"/>
        <v>0</v>
      </c>
      <c r="L21" s="65">
        <f t="shared" ref="L21" si="6">L19-L20</f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>
        <f>AVERAGE($B$21:H21)</f>
        <v>0</v>
      </c>
      <c r="I22" s="51">
        <f>AVERAGE($B$21:I21)</f>
        <v>0</v>
      </c>
      <c r="J22" s="51">
        <f>AVERAGE($B$21:J21)</f>
        <v>0</v>
      </c>
      <c r="K22" s="51">
        <f>AVERAGE($B$21:K21)</f>
        <v>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>
        <v>4650</v>
      </c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4650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>
        <v>50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4500</v>
      </c>
      <c r="H21" s="65">
        <f>H19-H20</f>
        <v>4600</v>
      </c>
      <c r="I21" s="65">
        <f t="shared" si="3"/>
        <v>4600</v>
      </c>
      <c r="J21" s="65">
        <f t="shared" si="3"/>
        <v>4500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>
        <f>AVERAGE($B$21:K21)</f>
        <v>4530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9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>
        <v>4300</v>
      </c>
      <c r="H14" s="39">
        <v>4300</v>
      </c>
      <c r="I14" s="39">
        <v>4300</v>
      </c>
      <c r="J14" s="39">
        <v>4300</v>
      </c>
      <c r="K14" s="39">
        <v>4300</v>
      </c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>
        <v>136.72</v>
      </c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4436.72</v>
      </c>
      <c r="H19" s="65">
        <f t="shared" si="1"/>
        <v>4300</v>
      </c>
      <c r="I19" s="65">
        <f t="shared" si="1"/>
        <v>4300</v>
      </c>
      <c r="J19" s="65">
        <f t="shared" si="1"/>
        <v>4300</v>
      </c>
      <c r="K19" s="65">
        <f t="shared" si="1"/>
        <v>4300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4436.72</v>
      </c>
      <c r="H21" s="65">
        <f t="shared" si="3"/>
        <v>4300</v>
      </c>
      <c r="I21" s="65">
        <f t="shared" si="3"/>
        <v>4300</v>
      </c>
      <c r="J21" s="65">
        <f t="shared" si="3"/>
        <v>4300</v>
      </c>
      <c r="K21" s="65">
        <f t="shared" si="3"/>
        <v>4300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>
        <f>AVERAGE($B$21:G21)</f>
        <v>4365.8866666666663</v>
      </c>
      <c r="H22" s="51">
        <f>AVERAGE($B$21:H21)</f>
        <v>4356.4742857142855</v>
      </c>
      <c r="I22" s="51">
        <f>AVERAGE($B$21:I21)</f>
        <v>4349.415</v>
      </c>
      <c r="J22" s="51">
        <f>AVERAGE($B$21:J21)</f>
        <v>4343.9244444444448</v>
      </c>
      <c r="K22" s="51">
        <f>AVERAGE($B$21:K21)</f>
        <v>4339.5320000000002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>
        <v>2252.31</v>
      </c>
      <c r="H5" s="60">
        <v>2000</v>
      </c>
      <c r="I5" s="60">
        <v>2000</v>
      </c>
      <c r="J5" s="60">
        <v>2000</v>
      </c>
      <c r="K5" s="60">
        <v>2000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>
        <v>174.82</v>
      </c>
      <c r="H7" s="60"/>
      <c r="I7" s="60"/>
      <c r="J7" s="60"/>
      <c r="K7" s="60">
        <v>193.19</v>
      </c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>
        <v>108.77</v>
      </c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>
        <v>2300</v>
      </c>
      <c r="H12" s="62">
        <v>2300</v>
      </c>
      <c r="I12" s="62">
        <v>2300</v>
      </c>
      <c r="J12" s="62">
        <v>2300</v>
      </c>
      <c r="K12" s="62">
        <v>2300</v>
      </c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4835.8999999999996</v>
      </c>
      <c r="H19" s="65">
        <f t="shared" si="1"/>
        <v>4300</v>
      </c>
      <c r="I19" s="65">
        <f t="shared" si="1"/>
        <v>4300</v>
      </c>
      <c r="J19" s="65">
        <f t="shared" si="1"/>
        <v>4300</v>
      </c>
      <c r="K19" s="65">
        <f t="shared" si="1"/>
        <v>4493.1900000000005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>
        <v>235.9</v>
      </c>
      <c r="H20" s="62">
        <v>0</v>
      </c>
      <c r="I20" s="62">
        <v>0</v>
      </c>
      <c r="J20" s="62">
        <v>0</v>
      </c>
      <c r="K20" s="62">
        <v>4.88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4300</v>
      </c>
      <c r="I21" s="65">
        <f t="shared" si="3"/>
        <v>4300</v>
      </c>
      <c r="J21" s="65">
        <f t="shared" si="3"/>
        <v>4300</v>
      </c>
      <c r="K21" s="65">
        <f t="shared" si="3"/>
        <v>4488.3100000000004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>
        <f>AVERAGE($B$21:G21)</f>
        <v>4442.3633333333337</v>
      </c>
      <c r="H22" s="51">
        <f>AVERAGE($B$21:H21)</f>
        <v>4422.0257142857145</v>
      </c>
      <c r="I22" s="51">
        <f>AVERAGE($B$21:I21)</f>
        <v>4406.7725</v>
      </c>
      <c r="J22" s="51">
        <f>AVERAGE($B$21:J21)</f>
        <v>4394.9088888888891</v>
      </c>
      <c r="K22" s="51">
        <f>AVERAGE($B$21:K21)</f>
        <v>4404.2489999999998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19" t="s">
        <v>0</v>
      </c>
      <c r="B3" s="120" t="s">
        <v>1</v>
      </c>
      <c r="C3" s="120" t="s">
        <v>2</v>
      </c>
      <c r="D3" s="120" t="s">
        <v>3</v>
      </c>
      <c r="E3" s="120" t="s">
        <v>4</v>
      </c>
      <c r="F3" s="120" t="s">
        <v>5</v>
      </c>
      <c r="G3" s="120" t="s">
        <v>6</v>
      </c>
      <c r="H3" s="120" t="s">
        <v>7</v>
      </c>
      <c r="I3" s="120" t="s">
        <v>16</v>
      </c>
      <c r="J3" s="120" t="s">
        <v>8</v>
      </c>
      <c r="K3" s="120" t="s">
        <v>9</v>
      </c>
      <c r="L3" s="120" t="s">
        <v>10</v>
      </c>
      <c r="M3" s="121" t="s">
        <v>11</v>
      </c>
    </row>
    <row r="4" spans="1:14" s="37" customFormat="1" ht="11.25" x14ac:dyDescent="0.25">
      <c r="A4" s="111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ht="15" customHeight="1" x14ac:dyDescent="0.2">
      <c r="A5" s="35" t="s">
        <v>19</v>
      </c>
      <c r="B5" s="116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7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7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7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7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7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7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7"/>
      <c r="C12" s="62">
        <v>4200</v>
      </c>
      <c r="D12" s="62">
        <v>4650</v>
      </c>
      <c r="E12" s="60">
        <v>4500</v>
      </c>
      <c r="F12" s="60">
        <v>4650</v>
      </c>
      <c r="G12" s="62">
        <v>4500</v>
      </c>
      <c r="H12" s="62">
        <v>4650</v>
      </c>
      <c r="I12" s="62">
        <v>4650</v>
      </c>
      <c r="J12" s="62">
        <v>4500</v>
      </c>
      <c r="K12" s="62">
        <v>4650</v>
      </c>
      <c r="L12" s="62"/>
      <c r="M12" s="63"/>
    </row>
    <row r="13" spans="1:14" s="15" customFormat="1" ht="15" customHeight="1" x14ac:dyDescent="0.2">
      <c r="A13" s="40" t="s">
        <v>27</v>
      </c>
      <c r="B13" s="117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7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7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7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7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7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7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4500</v>
      </c>
      <c r="H19" s="65">
        <f t="shared" si="2"/>
        <v>4650</v>
      </c>
      <c r="I19" s="65">
        <f t="shared" si="2"/>
        <v>4650</v>
      </c>
      <c r="J19" s="65">
        <f t="shared" si="2"/>
        <v>4500</v>
      </c>
      <c r="K19" s="65">
        <f t="shared" si="2"/>
        <v>4650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7"/>
      <c r="C20" s="62">
        <v>0</v>
      </c>
      <c r="D20" s="62">
        <v>50</v>
      </c>
      <c r="E20" s="62">
        <v>50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>
        <v>50</v>
      </c>
      <c r="L20" s="62"/>
      <c r="M20" s="63"/>
    </row>
    <row r="21" spans="1:13" ht="15" customHeight="1" thickBot="1" x14ac:dyDescent="0.25">
      <c r="A21" s="44" t="s">
        <v>15</v>
      </c>
      <c r="B21" s="117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4500</v>
      </c>
      <c r="H21" s="65">
        <f t="shared" si="4"/>
        <v>4600</v>
      </c>
      <c r="I21" s="65">
        <f t="shared" si="4"/>
        <v>4600</v>
      </c>
      <c r="J21" s="65">
        <f t="shared" si="4"/>
        <v>4500</v>
      </c>
      <c r="K21" s="65">
        <f t="shared" si="4"/>
        <v>4600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7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>
        <f>AVERAGE($B$21:G21)</f>
        <v>4500</v>
      </c>
      <c r="H22" s="51">
        <f>AVERAGE($B$21:H21)</f>
        <v>4516.666666666667</v>
      </c>
      <c r="I22" s="51">
        <f>AVERAGE($B$21:I21)</f>
        <v>4528.5714285714284</v>
      </c>
      <c r="J22" s="51">
        <f>AVERAGE($B$21:J21)</f>
        <v>4525</v>
      </c>
      <c r="K22" s="51">
        <f>AVERAGE($B$21:K21)</f>
        <v>4533.333333333333</v>
      </c>
      <c r="L22" s="51"/>
      <c r="M22" s="97"/>
    </row>
    <row r="23" spans="1:13" ht="15" customHeight="1" thickBot="1" x14ac:dyDescent="0.25">
      <c r="A23" s="47" t="s">
        <v>13</v>
      </c>
      <c r="B23" s="118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>
        <v>4200</v>
      </c>
      <c r="H12" s="62">
        <v>4340</v>
      </c>
      <c r="I12" s="62">
        <v>4340</v>
      </c>
      <c r="J12" s="60">
        <v>4200</v>
      </c>
      <c r="K12" s="62">
        <v>4340</v>
      </c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4200</v>
      </c>
      <c r="H19" s="65">
        <f t="shared" si="1"/>
        <v>4340</v>
      </c>
      <c r="I19" s="65">
        <f t="shared" si="1"/>
        <v>4340</v>
      </c>
      <c r="J19" s="65">
        <f t="shared" si="1"/>
        <v>4200</v>
      </c>
      <c r="K19" s="65">
        <f t="shared" si="1"/>
        <v>4340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4200</v>
      </c>
      <c r="H21" s="65">
        <f t="shared" si="3"/>
        <v>4340</v>
      </c>
      <c r="I21" s="65">
        <f t="shared" si="3"/>
        <v>4340</v>
      </c>
      <c r="J21" s="65">
        <f t="shared" si="3"/>
        <v>4200</v>
      </c>
      <c r="K21" s="65">
        <f t="shared" si="3"/>
        <v>4340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>
        <f>AVERAGE($B$21:G21)</f>
        <v>4223.333333333333</v>
      </c>
      <c r="H22" s="51">
        <f>AVERAGE($B$21:H21)</f>
        <v>4240</v>
      </c>
      <c r="I22" s="51">
        <f>AVERAGE($B$21:I21)</f>
        <v>4252.5</v>
      </c>
      <c r="J22" s="51">
        <f>AVERAGE($B$21:J21)</f>
        <v>4246.666666666667</v>
      </c>
      <c r="K22" s="51">
        <f>AVERAGE($B$21:K21)</f>
        <v>4256</v>
      </c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135" t="s">
        <v>39</v>
      </c>
      <c r="H5" s="135" t="s">
        <v>39</v>
      </c>
      <c r="I5" s="135" t="s">
        <v>39</v>
      </c>
      <c r="J5" s="135" t="s">
        <v>39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136"/>
      <c r="H6" s="136"/>
      <c r="I6" s="136"/>
      <c r="J6" s="136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136"/>
      <c r="H7" s="136"/>
      <c r="I7" s="136"/>
      <c r="J7" s="136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136"/>
      <c r="H8" s="136"/>
      <c r="I8" s="136"/>
      <c r="J8" s="136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136"/>
      <c r="H9" s="136"/>
      <c r="I9" s="136"/>
      <c r="J9" s="136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136"/>
      <c r="H10" s="136"/>
      <c r="I10" s="136"/>
      <c r="J10" s="136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136"/>
      <c r="H11" s="136"/>
      <c r="I11" s="136"/>
      <c r="J11" s="136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136"/>
      <c r="H12" s="136"/>
      <c r="I12" s="136"/>
      <c r="J12" s="136"/>
      <c r="K12" s="60">
        <v>4753.2299999999996</v>
      </c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136"/>
      <c r="H13" s="136"/>
      <c r="I13" s="136"/>
      <c r="J13" s="136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136"/>
      <c r="H14" s="136"/>
      <c r="I14" s="136"/>
      <c r="J14" s="136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136"/>
      <c r="H15" s="136"/>
      <c r="I15" s="136"/>
      <c r="J15" s="136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136"/>
      <c r="H16" s="136"/>
      <c r="I16" s="136"/>
      <c r="J16" s="136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136"/>
      <c r="H17" s="136"/>
      <c r="I17" s="136"/>
      <c r="J17" s="136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137"/>
      <c r="H18" s="137"/>
      <c r="I18" s="137"/>
      <c r="J18" s="137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4753.2299999999996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62"/>
      <c r="H20" s="62">
        <v>0</v>
      </c>
      <c r="I20" s="62"/>
      <c r="J20" s="62"/>
      <c r="K20" s="62">
        <v>153.22999999999999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4599.8999999999996</v>
      </c>
      <c r="F21" s="65">
        <f t="shared" si="3"/>
        <v>4039.1599999999994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51"/>
      <c r="H22" s="51"/>
      <c r="I22" s="51"/>
      <c r="J22" s="51"/>
      <c r="K22" s="51">
        <f>AVERAGE(B22:F22,K21)</f>
        <v>4515.6852777777776</v>
      </c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48"/>
      <c r="H23" s="48"/>
      <c r="I23" s="49"/>
      <c r="J23" s="48"/>
      <c r="K23" s="67"/>
      <c r="L23" s="67"/>
      <c r="M23" s="69"/>
    </row>
    <row r="24" spans="1:13" ht="15" x14ac:dyDescent="0.25">
      <c r="A24"/>
    </row>
  </sheetData>
  <mergeCells count="19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  <mergeCell ref="G5:G18"/>
    <mergeCell ref="H5:H18"/>
    <mergeCell ref="I5:I18"/>
    <mergeCell ref="J5:J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>
        <v>4650</v>
      </c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4650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>
        <v>50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4500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>
        <f>AVERAGE($B$21:K21)</f>
        <v>4530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K22" sqref="K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>
        <f>1900+3.9+251</f>
        <v>2154.9</v>
      </c>
      <c r="H5" s="60">
        <f>1900+3.9</f>
        <v>1903.9</v>
      </c>
      <c r="I5" s="60">
        <f>1900+3.9</f>
        <v>1903.9</v>
      </c>
      <c r="J5" s="60">
        <f>1900+3.9</f>
        <v>1903.9</v>
      </c>
      <c r="K5" s="60">
        <f>1900+3.9</f>
        <v>1903.9</v>
      </c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>
        <v>744.71</v>
      </c>
      <c r="H6" s="60">
        <v>744.71</v>
      </c>
      <c r="I6" s="60">
        <v>717.97</v>
      </c>
      <c r="J6" s="60">
        <v>744.71</v>
      </c>
      <c r="K6" s="60">
        <v>744.71</v>
      </c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>
        <v>472.94</v>
      </c>
      <c r="H7" s="60">
        <v>253.02</v>
      </c>
      <c r="I7" s="60">
        <v>146.72999999999999</v>
      </c>
      <c r="J7" s="60">
        <v>285.05</v>
      </c>
      <c r="K7" s="60">
        <v>211.31</v>
      </c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>
        <v>99.47</v>
      </c>
      <c r="H9" s="60">
        <v>99.47</v>
      </c>
      <c r="I9" s="60">
        <f>99.47+130.56</f>
        <v>230.03</v>
      </c>
      <c r="J9" s="60">
        <v>99.47</v>
      </c>
      <c r="K9" s="60">
        <v>99.47</v>
      </c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>
        <f>500+430.86+249.99+249.99+299.99</f>
        <v>1730.83</v>
      </c>
      <c r="H10" s="60">
        <f>500+452.86+249.99+249.99+299.99</f>
        <v>1752.83</v>
      </c>
      <c r="I10" s="60">
        <f>249.99+249.99+299.99+500+452.86</f>
        <v>1752.83</v>
      </c>
      <c r="J10" s="60">
        <f>500+249.99+249.99+452.86+299.6</f>
        <v>1752.44</v>
      </c>
      <c r="K10" s="60">
        <f>500+249.99+251.34+261.94+427.34</f>
        <v>1690.61</v>
      </c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5202.8500000000004</v>
      </c>
      <c r="H19" s="65">
        <f t="shared" si="1"/>
        <v>4753.93</v>
      </c>
      <c r="I19" s="65">
        <f t="shared" si="1"/>
        <v>4751.46</v>
      </c>
      <c r="J19" s="65">
        <f t="shared" si="1"/>
        <v>4785.57</v>
      </c>
      <c r="K19" s="65">
        <f t="shared" si="1"/>
        <v>4650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>
        <v>602.85</v>
      </c>
      <c r="H20" s="62">
        <v>153.93</v>
      </c>
      <c r="I20" s="62">
        <v>151.46</v>
      </c>
      <c r="J20" s="62">
        <v>185.57</v>
      </c>
      <c r="K20" s="62">
        <v>50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>
        <f>AVERAGE($B$21:G21)</f>
        <v>4307.6899999999996</v>
      </c>
      <c r="H22" s="51">
        <f>AVERAGE($B$21:H21)</f>
        <v>4349.4485714285711</v>
      </c>
      <c r="I22" s="51">
        <f>AVERAGE($B$21:I21)</f>
        <v>4380.7674999999999</v>
      </c>
      <c r="J22" s="51">
        <f>AVERAGE($B$21:J21)</f>
        <v>4405.126666666667</v>
      </c>
      <c r="K22" s="51">
        <f>AVERAGE($B$21:K21)</f>
        <v>4424.6139999999996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>
        <v>1300</v>
      </c>
      <c r="H5" s="60">
        <v>1300</v>
      </c>
      <c r="I5" s="60">
        <v>1300</v>
      </c>
      <c r="J5" s="60">
        <v>1300</v>
      </c>
      <c r="K5" s="60">
        <v>1300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>
        <v>157.77000000000001</v>
      </c>
      <c r="H7" s="60">
        <v>175.75</v>
      </c>
      <c r="I7" s="60">
        <v>78.790000000000006</v>
      </c>
      <c r="J7" s="60">
        <v>84.73</v>
      </c>
      <c r="K7" s="60">
        <v>71.13</v>
      </c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>
        <v>2000.1</v>
      </c>
      <c r="H12" s="62">
        <v>2066.6999999999998</v>
      </c>
      <c r="I12" s="62">
        <v>2066.6999999999998</v>
      </c>
      <c r="J12" s="62">
        <v>2000.1</v>
      </c>
      <c r="K12" s="62">
        <v>2066.6999999999998</v>
      </c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>
        <f>850+300</f>
        <v>1150</v>
      </c>
      <c r="H13" s="62">
        <f>850+300</f>
        <v>1150</v>
      </c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>
        <v>175</v>
      </c>
      <c r="I15" s="62"/>
      <c r="J15" s="62">
        <f>181.3+300</f>
        <v>481.3</v>
      </c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4607.87</v>
      </c>
      <c r="H19" s="65">
        <f t="shared" si="1"/>
        <v>4867.45</v>
      </c>
      <c r="I19" s="65">
        <f t="shared" si="1"/>
        <v>3445.49</v>
      </c>
      <c r="J19" s="65">
        <f t="shared" si="1"/>
        <v>3866.13</v>
      </c>
      <c r="K19" s="65">
        <f t="shared" si="1"/>
        <v>3437.83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>
        <v>193.02</v>
      </c>
      <c r="H20" s="62">
        <v>267.45</v>
      </c>
      <c r="I20" s="62">
        <v>2.95</v>
      </c>
      <c r="J20" s="62">
        <v>57.09</v>
      </c>
      <c r="K20" s="62">
        <v>1.42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4414.8499999999995</v>
      </c>
      <c r="H21" s="65">
        <f t="shared" si="3"/>
        <v>4600</v>
      </c>
      <c r="I21" s="65">
        <f t="shared" si="3"/>
        <v>3442.54</v>
      </c>
      <c r="J21" s="65">
        <f t="shared" si="3"/>
        <v>3809.04</v>
      </c>
      <c r="K21" s="65">
        <f t="shared" si="3"/>
        <v>3436.41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>
        <f>AVERAGE($B$21:G21)</f>
        <v>3920.75</v>
      </c>
      <c r="H22" s="51">
        <f>AVERAGE($B$21:H21)</f>
        <v>4017.7857142857142</v>
      </c>
      <c r="I22" s="51">
        <f>AVERAGE($B$21:I21)</f>
        <v>3945.88</v>
      </c>
      <c r="J22" s="51">
        <f>AVERAGE($B$21:J21)</f>
        <v>3930.6755555555555</v>
      </c>
      <c r="K22" s="51">
        <f>AVERAGE($B$21:K21)</f>
        <v>3881.2490000000007</v>
      </c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>
        <v>1800</v>
      </c>
      <c r="K5" s="60">
        <v>1800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>
        <v>3000</v>
      </c>
      <c r="H12" s="62">
        <v>3100</v>
      </c>
      <c r="I12" s="62">
        <v>3100</v>
      </c>
      <c r="J12" s="62">
        <v>3000</v>
      </c>
      <c r="K12" s="62">
        <v>3100</v>
      </c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4800</v>
      </c>
      <c r="H19" s="65">
        <f t="shared" si="1"/>
        <v>4900</v>
      </c>
      <c r="I19" s="65">
        <f t="shared" si="1"/>
        <v>4900</v>
      </c>
      <c r="J19" s="65">
        <f t="shared" si="1"/>
        <v>4800</v>
      </c>
      <c r="K19" s="65">
        <f t="shared" si="1"/>
        <v>4900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>
        <v>200</v>
      </c>
      <c r="H20" s="62">
        <v>300</v>
      </c>
      <c r="I20" s="62">
        <v>300</v>
      </c>
      <c r="J20" s="62">
        <v>200</v>
      </c>
      <c r="K20" s="62">
        <v>300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60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>
        <f>184*30</f>
        <v>5520</v>
      </c>
      <c r="H12" s="62">
        <v>5704</v>
      </c>
      <c r="I12" s="62">
        <v>5704</v>
      </c>
      <c r="J12" s="60">
        <f>184*30</f>
        <v>5520</v>
      </c>
      <c r="K12" s="62">
        <v>5704</v>
      </c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5520</v>
      </c>
      <c r="H19" s="65">
        <f t="shared" si="1"/>
        <v>5704</v>
      </c>
      <c r="I19" s="65">
        <f t="shared" si="1"/>
        <v>5704</v>
      </c>
      <c r="J19" s="65">
        <f t="shared" si="1"/>
        <v>5520</v>
      </c>
      <c r="K19" s="65">
        <f t="shared" si="1"/>
        <v>5704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>
        <v>920</v>
      </c>
      <c r="H20" s="62">
        <v>1104</v>
      </c>
      <c r="I20" s="62">
        <v>1104</v>
      </c>
      <c r="J20" s="62">
        <v>920</v>
      </c>
      <c r="K20" s="62">
        <v>1104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>
        <v>2500</v>
      </c>
      <c r="H5" s="60">
        <v>2800</v>
      </c>
      <c r="I5" s="60">
        <v>2800</v>
      </c>
      <c r="J5" s="60">
        <v>2800</v>
      </c>
      <c r="K5" s="60">
        <v>2800</v>
      </c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>
        <v>115</v>
      </c>
      <c r="H10" s="60">
        <v>115</v>
      </c>
      <c r="I10" s="60">
        <v>115</v>
      </c>
      <c r="J10" s="60">
        <v>115</v>
      </c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0">
        <v>2000</v>
      </c>
      <c r="H12" s="60">
        <v>2000</v>
      </c>
      <c r="I12" s="60">
        <v>2000</v>
      </c>
      <c r="J12" s="60">
        <v>2000</v>
      </c>
      <c r="K12" s="60">
        <v>2000</v>
      </c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4615</v>
      </c>
      <c r="H19" s="65">
        <f t="shared" si="1"/>
        <v>4915</v>
      </c>
      <c r="I19" s="65">
        <f t="shared" si="1"/>
        <v>4915</v>
      </c>
      <c r="J19" s="65">
        <f t="shared" si="1"/>
        <v>4915</v>
      </c>
      <c r="K19" s="65">
        <f t="shared" si="1"/>
        <v>4800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>
        <v>15</v>
      </c>
      <c r="H20" s="62">
        <v>315</v>
      </c>
      <c r="I20" s="62">
        <v>315</v>
      </c>
      <c r="J20" s="62">
        <v>315</v>
      </c>
      <c r="K20" s="62">
        <v>200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ref="K21:L21" si="4">K19-K20</f>
        <v>4600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>
        <f>AVERAGE($B$21:G21)</f>
        <v>4420.9816666666666</v>
      </c>
      <c r="H22" s="51">
        <f>AVERAGE($B$21:H21)</f>
        <v>4446.5557142857142</v>
      </c>
      <c r="I22" s="51">
        <f>AVERAGE($B$21:I21)</f>
        <v>4465.7362499999999</v>
      </c>
      <c r="J22" s="51">
        <f>AVERAGE($B$21:J21)</f>
        <v>4480.6544444444444</v>
      </c>
      <c r="K22" s="51">
        <f>AVERAGE($B$21:K21)</f>
        <v>4492.5889999999999</v>
      </c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39">
        <v>2500</v>
      </c>
      <c r="H12" s="39">
        <v>2500</v>
      </c>
      <c r="I12" s="39">
        <v>2500</v>
      </c>
      <c r="J12" s="39">
        <v>2500</v>
      </c>
      <c r="K12" s="39">
        <v>2500</v>
      </c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>
        <v>116</v>
      </c>
      <c r="H15" s="62">
        <v>209</v>
      </c>
      <c r="I15" s="62">
        <v>1030</v>
      </c>
      <c r="J15" s="62">
        <v>180.5</v>
      </c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2616</v>
      </c>
      <c r="H19" s="65">
        <f t="shared" si="1"/>
        <v>2709</v>
      </c>
      <c r="I19" s="65">
        <f t="shared" si="1"/>
        <v>3530</v>
      </c>
      <c r="J19" s="65">
        <f t="shared" si="1"/>
        <v>2680.5</v>
      </c>
      <c r="K19" s="65">
        <f t="shared" si="1"/>
        <v>2500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2616</v>
      </c>
      <c r="H21" s="65">
        <f t="shared" si="3"/>
        <v>2709</v>
      </c>
      <c r="I21" s="65">
        <f t="shared" si="3"/>
        <v>3530</v>
      </c>
      <c r="J21" s="65">
        <f t="shared" si="3"/>
        <v>2680.5</v>
      </c>
      <c r="K21" s="65">
        <f t="shared" si="3"/>
        <v>2500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>
        <f>AVERAGE($B$21:G21)</f>
        <v>2858.1666666666665</v>
      </c>
      <c r="H22" s="51">
        <f>AVERAGE($B$21:H21)</f>
        <v>2836.8571428571427</v>
      </c>
      <c r="I22" s="51">
        <f>AVERAGE($B$21:I21)</f>
        <v>2923.5</v>
      </c>
      <c r="J22" s="51">
        <f>AVERAGE($B$21:J21)</f>
        <v>2896.5</v>
      </c>
      <c r="K22" s="51">
        <f>AVERAGE($B$21:K21)</f>
        <v>2856.85</v>
      </c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>
        <v>4800</v>
      </c>
      <c r="H12" s="39">
        <v>4800</v>
      </c>
      <c r="I12" s="39">
        <v>4800</v>
      </c>
      <c r="J12" s="39">
        <v>4800</v>
      </c>
      <c r="K12" s="39">
        <v>4800</v>
      </c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4800</v>
      </c>
      <c r="H19" s="65">
        <f t="shared" si="0"/>
        <v>4800</v>
      </c>
      <c r="I19" s="65">
        <f t="shared" si="0"/>
        <v>4800</v>
      </c>
      <c r="J19" s="65">
        <f t="shared" si="0"/>
        <v>4800</v>
      </c>
      <c r="K19" s="65">
        <f t="shared" si="0"/>
        <v>4800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>
        <v>200</v>
      </c>
      <c r="H20" s="62">
        <v>200</v>
      </c>
      <c r="I20" s="62">
        <v>200</v>
      </c>
      <c r="J20" s="62">
        <v>200</v>
      </c>
      <c r="K20" s="62">
        <v>200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4600</v>
      </c>
      <c r="H21" s="65">
        <f t="shared" si="1"/>
        <v>4600</v>
      </c>
      <c r="I21" s="65">
        <f t="shared" si="1"/>
        <v>4600</v>
      </c>
      <c r="J21" s="65">
        <f t="shared" si="1"/>
        <v>4600</v>
      </c>
      <c r="K21" s="65">
        <f t="shared" si="1"/>
        <v>4600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K22" sqref="K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s="5" customFormat="1" ht="21.75" thickBot="1" x14ac:dyDescent="0.25">
      <c r="A2" s="107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>
        <v>1800</v>
      </c>
      <c r="K5" s="60">
        <v>1800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0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0">
        <v>2700</v>
      </c>
      <c r="H12" s="62">
        <v>2790</v>
      </c>
      <c r="I12" s="62">
        <v>2790</v>
      </c>
      <c r="J12" s="62">
        <v>2700</v>
      </c>
      <c r="K12" s="62">
        <v>2790</v>
      </c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4500</v>
      </c>
      <c r="H19" s="65">
        <f t="shared" si="1"/>
        <v>4590</v>
      </c>
      <c r="I19" s="65">
        <f t="shared" si="1"/>
        <v>4590</v>
      </c>
      <c r="J19" s="65">
        <f t="shared" si="1"/>
        <v>4500</v>
      </c>
      <c r="K19" s="65">
        <f t="shared" si="1"/>
        <v>4590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4500</v>
      </c>
      <c r="H21" s="65">
        <f t="shared" si="3"/>
        <v>4590</v>
      </c>
      <c r="I21" s="65">
        <f t="shared" si="3"/>
        <v>4590</v>
      </c>
      <c r="J21" s="65">
        <f t="shared" si="3"/>
        <v>4500</v>
      </c>
      <c r="K21" s="65">
        <f t="shared" si="3"/>
        <v>4590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>
        <f>AVERAGE($B$21:G21)</f>
        <v>4515</v>
      </c>
      <c r="H22" s="51">
        <f>AVERAGE($B$21:H21)</f>
        <v>4525.7142857142853</v>
      </c>
      <c r="I22" s="51">
        <f>AVERAGE($B$21:I21)</f>
        <v>4533.75</v>
      </c>
      <c r="J22" s="51">
        <f>AVERAGE($B$21:J21)</f>
        <v>4530</v>
      </c>
      <c r="K22" s="51">
        <f>AVERAGE($B$21:K21)</f>
        <v>4536</v>
      </c>
      <c r="L22" s="51"/>
      <c r="M22" s="97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130" t="s">
        <v>40</v>
      </c>
      <c r="E5" s="13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32"/>
      <c r="E6" s="132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32"/>
      <c r="E7" s="132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32"/>
      <c r="E8" s="132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32"/>
      <c r="E9" s="132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32"/>
      <c r="E10" s="132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32"/>
      <c r="E11" s="132"/>
      <c r="F11" s="62"/>
      <c r="G11" s="62"/>
      <c r="H11" s="62"/>
      <c r="I11" s="60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32"/>
      <c r="E12" s="132"/>
      <c r="F12" s="62"/>
      <c r="G12" s="62"/>
      <c r="H12" s="62"/>
      <c r="I12" s="60">
        <v>4650</v>
      </c>
      <c r="J12" s="60">
        <v>4650</v>
      </c>
      <c r="K12" s="62">
        <f>155*31</f>
        <v>4805</v>
      </c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32"/>
      <c r="E13" s="132"/>
      <c r="F13" s="62"/>
      <c r="G13" s="62"/>
      <c r="H13" s="62"/>
      <c r="I13" s="60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32"/>
      <c r="E14" s="132"/>
      <c r="F14" s="62"/>
      <c r="G14" s="62"/>
      <c r="H14" s="62"/>
      <c r="I14" s="60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32"/>
      <c r="E15" s="132"/>
      <c r="F15" s="62"/>
      <c r="G15" s="62"/>
      <c r="H15" s="62"/>
      <c r="I15" s="60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32"/>
      <c r="E16" s="132"/>
      <c r="F16" s="62"/>
      <c r="G16" s="62"/>
      <c r="H16" s="62"/>
      <c r="I16" s="60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32"/>
      <c r="E17" s="132"/>
      <c r="F17" s="62"/>
      <c r="G17" s="62"/>
      <c r="H17" s="62"/>
      <c r="I17" s="60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32"/>
      <c r="E18" s="132"/>
      <c r="F18" s="64"/>
      <c r="G18" s="64"/>
      <c r="H18" s="64"/>
      <c r="I18" s="60"/>
      <c r="J18" s="64"/>
      <c r="K18" s="64"/>
      <c r="L18" s="64"/>
      <c r="M18" s="99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32"/>
      <c r="E19" s="132"/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4650</v>
      </c>
      <c r="J19" s="65">
        <f t="shared" si="1"/>
        <v>4650</v>
      </c>
      <c r="K19" s="65">
        <f t="shared" si="1"/>
        <v>4805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32"/>
      <c r="E20" s="132"/>
      <c r="F20" s="62">
        <v>0</v>
      </c>
      <c r="G20" s="62">
        <v>0</v>
      </c>
      <c r="H20" s="62">
        <v>0</v>
      </c>
      <c r="I20" s="62">
        <v>50</v>
      </c>
      <c r="J20" s="62">
        <v>50</v>
      </c>
      <c r="K20" s="62">
        <v>205</v>
      </c>
      <c r="L20" s="62">
        <v>0</v>
      </c>
      <c r="M20" s="62">
        <v>0</v>
      </c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2">C19-C20</f>
        <v>0</v>
      </c>
      <c r="D21" s="132"/>
      <c r="E21" s="132"/>
      <c r="F21" s="65">
        <f t="shared" ref="F21:M21" si="3">F19-F20</f>
        <v>0</v>
      </c>
      <c r="G21" s="65">
        <f t="shared" si="3"/>
        <v>0</v>
      </c>
      <c r="H21" s="65">
        <f t="shared" si="3"/>
        <v>0</v>
      </c>
      <c r="I21" s="65">
        <f t="shared" si="3"/>
        <v>4600</v>
      </c>
      <c r="J21" s="65">
        <f t="shared" si="3"/>
        <v>4600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32"/>
      <c r="E22" s="132"/>
      <c r="F22" s="51">
        <f>AVERAGE($B$21,$C$21,$F$21)</f>
        <v>1533.3333333333333</v>
      </c>
      <c r="G22" s="51">
        <f>AVERAGE($B$21,$C$21,$F$21,G21)</f>
        <v>1150</v>
      </c>
      <c r="H22" s="51">
        <f>AVERAGE($B$21,$C$21,$F$21:H21)</f>
        <v>920</v>
      </c>
      <c r="I22" s="51">
        <f>AVERAGE($B$21,$C$21,$F$21:I21)</f>
        <v>1533.3333333333333</v>
      </c>
      <c r="J22" s="51">
        <f>AVERAGE($B$21,$C$21,$F$21:J21)</f>
        <v>1971.4285714285713</v>
      </c>
      <c r="K22" s="51">
        <f>AVERAGE($B$21,$C$21,$F$21:K21)</f>
        <v>2300</v>
      </c>
      <c r="L22" s="51"/>
      <c r="M22" s="97"/>
    </row>
    <row r="23" spans="1:13" s="37" customFormat="1" ht="15" customHeight="1" thickBot="1" x14ac:dyDescent="0.3">
      <c r="A23" s="57" t="s">
        <v>13</v>
      </c>
      <c r="B23" s="48"/>
      <c r="C23" s="48"/>
      <c r="D23" s="134"/>
      <c r="E23" s="134"/>
      <c r="F23" s="48"/>
      <c r="G23" s="48"/>
      <c r="H23" s="48"/>
      <c r="I23" s="48"/>
      <c r="J23" s="48"/>
      <c r="K23" s="48"/>
      <c r="L23" s="48"/>
      <c r="M23" s="50"/>
    </row>
    <row r="24" spans="1:13" ht="15" x14ac:dyDescent="0.25">
      <c r="A24"/>
    </row>
  </sheetData>
  <mergeCells count="16">
    <mergeCell ref="M3:M4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39">
        <v>4500</v>
      </c>
      <c r="H12" s="39">
        <v>4500</v>
      </c>
      <c r="I12" s="39">
        <v>4500</v>
      </c>
      <c r="J12" s="39">
        <v>4500</v>
      </c>
      <c r="K12" s="39">
        <v>4500</v>
      </c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4500</v>
      </c>
      <c r="H19" s="65">
        <f t="shared" si="1"/>
        <v>4500</v>
      </c>
      <c r="I19" s="65">
        <f t="shared" si="1"/>
        <v>4500</v>
      </c>
      <c r="J19" s="65">
        <f t="shared" si="1"/>
        <v>4500</v>
      </c>
      <c r="K19" s="65">
        <f t="shared" si="1"/>
        <v>4500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4500</v>
      </c>
      <c r="H21" s="65">
        <f t="shared" si="3"/>
        <v>4500</v>
      </c>
      <c r="I21" s="65">
        <f t="shared" si="3"/>
        <v>4500</v>
      </c>
      <c r="J21" s="65">
        <f t="shared" si="3"/>
        <v>4500</v>
      </c>
      <c r="K21" s="65">
        <f t="shared" si="3"/>
        <v>4500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>
        <f>AVERAGE($B$21:G21)</f>
        <v>4500</v>
      </c>
      <c r="H22" s="51">
        <f>AVERAGE($B$21:H21)</f>
        <v>4500</v>
      </c>
      <c r="I22" s="51">
        <f>AVERAGE($B$21:I21)</f>
        <v>4500</v>
      </c>
      <c r="J22" s="51">
        <f>AVERAGE($B$21:J21)</f>
        <v>4500</v>
      </c>
      <c r="K22" s="51">
        <f>AVERAGE($B$21:K21)</f>
        <v>4500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>
        <v>4750</v>
      </c>
      <c r="H14" s="39">
        <v>4750</v>
      </c>
      <c r="I14" s="39">
        <v>4750</v>
      </c>
      <c r="J14" s="39">
        <v>4750</v>
      </c>
      <c r="K14" s="39">
        <v>4750</v>
      </c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4750</v>
      </c>
      <c r="H19" s="65">
        <f t="shared" si="1"/>
        <v>4750</v>
      </c>
      <c r="I19" s="65">
        <f t="shared" si="1"/>
        <v>4750</v>
      </c>
      <c r="J19" s="65">
        <f t="shared" si="1"/>
        <v>4750</v>
      </c>
      <c r="K19" s="65">
        <f t="shared" si="1"/>
        <v>4750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>
        <v>150</v>
      </c>
      <c r="H20" s="59">
        <v>150</v>
      </c>
      <c r="I20" s="59">
        <v>150</v>
      </c>
      <c r="J20" s="59">
        <v>150</v>
      </c>
      <c r="K20" s="59">
        <v>150</v>
      </c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>
        <v>1000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>
        <v>51.6</v>
      </c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>
        <v>1900</v>
      </c>
      <c r="H12" s="60">
        <v>1900</v>
      </c>
      <c r="I12" s="60">
        <v>1900</v>
      </c>
      <c r="J12" s="60">
        <v>1900</v>
      </c>
      <c r="K12" s="60">
        <v>1900</v>
      </c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>
        <v>7300</v>
      </c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>
        <f>124.01+74.7+209.8</f>
        <v>408.51</v>
      </c>
      <c r="I15" s="62">
        <v>889.21</v>
      </c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10251.6</v>
      </c>
      <c r="H19" s="65">
        <f t="shared" si="1"/>
        <v>2308.5100000000002</v>
      </c>
      <c r="I19" s="65">
        <f t="shared" si="1"/>
        <v>2789.21</v>
      </c>
      <c r="J19" s="65">
        <f t="shared" si="1"/>
        <v>1900</v>
      </c>
      <c r="K19" s="65">
        <f t="shared" si="1"/>
        <v>1900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5678.06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4573.54</v>
      </c>
      <c r="H21" s="65">
        <f t="shared" si="2"/>
        <v>2308.5100000000002</v>
      </c>
      <c r="I21" s="65">
        <f t="shared" si="2"/>
        <v>2789.21</v>
      </c>
      <c r="J21" s="65">
        <f t="shared" si="2"/>
        <v>1900</v>
      </c>
      <c r="K21" s="65">
        <f t="shared" si="2"/>
        <v>1900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>
        <f>AVERAGE($B$21:G21)</f>
        <v>2285.1683333333331</v>
      </c>
      <c r="H22" s="51">
        <f>AVERAGE($B$21:H21)</f>
        <v>2288.502857142857</v>
      </c>
      <c r="I22" s="51">
        <f>AVERAGE($B$21:I21)</f>
        <v>2351.0912499999999</v>
      </c>
      <c r="J22" s="51">
        <f>AVERAGE($B$21:J21)</f>
        <v>2300.9699999999998</v>
      </c>
      <c r="K22" s="51">
        <f>AVERAGE($B$21:K21)</f>
        <v>2260.873</v>
      </c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37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>
        <v>2000</v>
      </c>
      <c r="H5" s="60">
        <v>2000</v>
      </c>
      <c r="I5" s="60">
        <v>2000</v>
      </c>
      <c r="J5" s="60">
        <v>2000</v>
      </c>
      <c r="K5" s="60">
        <v>2000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>
        <v>329.77</v>
      </c>
      <c r="H7" s="60">
        <v>347.22</v>
      </c>
      <c r="I7" s="60">
        <v>536.64</v>
      </c>
      <c r="J7" s="60">
        <v>315.7</v>
      </c>
      <c r="K7" s="60">
        <v>319.3</v>
      </c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>
        <v>66.959999999999994</v>
      </c>
      <c r="I8" s="60">
        <v>66.959999999999994</v>
      </c>
      <c r="J8" s="60"/>
      <c r="K8" s="60">
        <v>110.02</v>
      </c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>
        <f>34.88+119.82</f>
        <v>154.69999999999999</v>
      </c>
      <c r="H10" s="60">
        <f>34.88+119.82</f>
        <v>154.69999999999999</v>
      </c>
      <c r="I10" s="60">
        <f>35.76+122.91</f>
        <v>158.66999999999999</v>
      </c>
      <c r="J10" s="60">
        <f>127.11+36.41</f>
        <v>163.51999999999998</v>
      </c>
      <c r="K10" s="60">
        <f>51.27+31.43</f>
        <v>82.7</v>
      </c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>
        <v>119.6</v>
      </c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>
        <v>1800</v>
      </c>
      <c r="J18" s="62">
        <v>1950</v>
      </c>
      <c r="K18" s="62">
        <v>1985</v>
      </c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2484.4699999999998</v>
      </c>
      <c r="H19" s="65">
        <f t="shared" si="1"/>
        <v>2568.88</v>
      </c>
      <c r="I19" s="65">
        <f t="shared" si="1"/>
        <v>4562.2700000000004</v>
      </c>
      <c r="J19" s="65">
        <f t="shared" si="1"/>
        <v>4548.82</v>
      </c>
      <c r="K19" s="65">
        <f t="shared" si="1"/>
        <v>4497.0200000000004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>
        <v>0</v>
      </c>
      <c r="H20" s="62">
        <v>38.43</v>
      </c>
      <c r="I20" s="62">
        <v>21.95</v>
      </c>
      <c r="J20" s="62">
        <v>6.9</v>
      </c>
      <c r="K20" s="62">
        <v>9.02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2484.4699999999998</v>
      </c>
      <c r="H21" s="65">
        <f t="shared" si="2"/>
        <v>2530.4500000000003</v>
      </c>
      <c r="I21" s="65">
        <f t="shared" si="2"/>
        <v>4540.3200000000006</v>
      </c>
      <c r="J21" s="65">
        <f t="shared" si="2"/>
        <v>4541.92</v>
      </c>
      <c r="K21" s="65">
        <f t="shared" si="2"/>
        <v>4488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>
        <f>AVERAGE($B$21:G21)</f>
        <v>3619.686666666667</v>
      </c>
      <c r="H22" s="51">
        <f>AVERAGE($B$21:H21)</f>
        <v>3464.0814285714291</v>
      </c>
      <c r="I22" s="51">
        <f>AVERAGE($B$21:I21)</f>
        <v>3598.6112500000004</v>
      </c>
      <c r="J22" s="51">
        <f>AVERAGE($B$21:J21)</f>
        <v>3703.4233333333341</v>
      </c>
      <c r="K22" s="51">
        <f>AVERAGE($B$21:K21)</f>
        <v>3781.8810000000003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3">
      <c r="A2" s="107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5" customFormat="1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95" customFormat="1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39">
        <v>4984</v>
      </c>
      <c r="H12" s="39">
        <v>4984</v>
      </c>
      <c r="I12" s="39">
        <v>4984</v>
      </c>
      <c r="J12" s="39">
        <v>4984</v>
      </c>
      <c r="K12" s="39">
        <v>4984</v>
      </c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4984</v>
      </c>
      <c r="H19" s="65">
        <f t="shared" si="1"/>
        <v>4984</v>
      </c>
      <c r="I19" s="65">
        <f t="shared" si="1"/>
        <v>4984</v>
      </c>
      <c r="J19" s="65">
        <f t="shared" si="1"/>
        <v>4984</v>
      </c>
      <c r="K19" s="65">
        <f t="shared" si="1"/>
        <v>4984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>
        <v>384</v>
      </c>
      <c r="H20" s="62">
        <v>384</v>
      </c>
      <c r="I20" s="62">
        <v>384</v>
      </c>
      <c r="J20" s="62">
        <v>384</v>
      </c>
      <c r="K20" s="62">
        <v>384</v>
      </c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50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>
        <v>4600</v>
      </c>
      <c r="H12" s="62">
        <v>4600</v>
      </c>
      <c r="I12" s="62">
        <v>4600</v>
      </c>
      <c r="J12" s="62">
        <v>4600</v>
      </c>
      <c r="K12" s="62">
        <v>4600</v>
      </c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4600</v>
      </c>
      <c r="H19" s="65">
        <f t="shared" si="1"/>
        <v>4600</v>
      </c>
      <c r="I19" s="65">
        <f t="shared" si="1"/>
        <v>4600</v>
      </c>
      <c r="J19" s="65">
        <f t="shared" si="1"/>
        <v>4600</v>
      </c>
      <c r="K19" s="65">
        <f t="shared" si="1"/>
        <v>4600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ref="K21" si="5">K19-K20</f>
        <v>4600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>
        <f>AVERAGE($B$21:G21)</f>
        <v>4133.333333333333</v>
      </c>
      <c r="H22" s="51">
        <f>AVERAGE($B$21:H21)</f>
        <v>4200</v>
      </c>
      <c r="I22" s="51">
        <f>AVERAGE($B$21:I21)</f>
        <v>4250</v>
      </c>
      <c r="J22" s="51">
        <f>AVERAGE($B$21:J21)</f>
        <v>4288.8888888888887</v>
      </c>
      <c r="K22" s="51">
        <f>AVERAGE($B$21:K21)</f>
        <v>4320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K19" sqref="K19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3">
      <c r="A2" s="107" t="s">
        <v>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5" customFormat="1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95" customFormat="1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0">
        <v>4599.8999999999996</v>
      </c>
      <c r="H12" s="62">
        <v>4753.2299999999996</v>
      </c>
      <c r="I12" s="62">
        <v>4753.2299999999996</v>
      </c>
      <c r="J12" s="60">
        <v>4599.8999999999996</v>
      </c>
      <c r="K12" s="62">
        <v>4753.2299999999996</v>
      </c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4599.8999999999996</v>
      </c>
      <c r="H19" s="65">
        <f t="shared" si="1"/>
        <v>4753.2299999999996</v>
      </c>
      <c r="I19" s="65">
        <f t="shared" si="1"/>
        <v>4753.2299999999996</v>
      </c>
      <c r="J19" s="65">
        <f t="shared" si="1"/>
        <v>4599.8999999999996</v>
      </c>
      <c r="K19" s="65">
        <f t="shared" si="1"/>
        <v>4753.2299999999996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>
        <v>0</v>
      </c>
      <c r="H20" s="62">
        <v>153.22999999999999</v>
      </c>
      <c r="I20" s="62">
        <v>153.22999999999999</v>
      </c>
      <c r="J20" s="62">
        <v>0</v>
      </c>
      <c r="K20" s="62">
        <v>153.22999999999999</v>
      </c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4599.8999999999996</v>
      </c>
      <c r="H21" s="65">
        <f t="shared" si="2"/>
        <v>4600</v>
      </c>
      <c r="I21" s="65">
        <f t="shared" si="2"/>
        <v>4600</v>
      </c>
      <c r="J21" s="65">
        <f t="shared" si="2"/>
        <v>4599.8999999999996</v>
      </c>
      <c r="K21" s="65">
        <f t="shared" ref="K21" si="4">K19-K20</f>
        <v>4600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>
        <f>AVERAGE($B$21:G21)</f>
        <v>4548.84</v>
      </c>
      <c r="H22" s="51">
        <f>AVERAGE($B$21:H21)</f>
        <v>4556.1485714285718</v>
      </c>
      <c r="I22" s="51">
        <f>AVERAGE($B$21:I21)</f>
        <v>4561.63</v>
      </c>
      <c r="J22" s="51">
        <f>AVERAGE($B$21:J21)</f>
        <v>4565.8822222222225</v>
      </c>
      <c r="K22" s="51">
        <f>AVERAGE($B$21:K21)</f>
        <v>4569.2939999999999</v>
      </c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>
        <v>4650</v>
      </c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4650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>
        <v>50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4500</v>
      </c>
      <c r="H21" s="65">
        <f t="shared" si="2"/>
        <v>4600</v>
      </c>
      <c r="I21" s="65">
        <f t="shared" si="2"/>
        <v>4600</v>
      </c>
      <c r="J21" s="65">
        <f t="shared" si="2"/>
        <v>4500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>
        <f>AVERAGE($B$21:G21)</f>
        <v>4258.333333333333</v>
      </c>
      <c r="H22" s="51">
        <f>AVERAGE($B$21:H21)</f>
        <v>4307.1428571428569</v>
      </c>
      <c r="I22" s="51">
        <f>AVERAGE($B$21:I21)</f>
        <v>4343.75</v>
      </c>
      <c r="J22" s="51">
        <f>AVERAGE($B$21:J21)</f>
        <v>4361.1111111111113</v>
      </c>
      <c r="K22" s="51">
        <f>AVERAGE($B$21:K21)</f>
        <v>4385</v>
      </c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zoomScaleNormal="100" workbookViewId="0">
      <selection activeCell="K3" sqref="K3:K4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82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129" t="s">
        <v>40</v>
      </c>
      <c r="C5" s="130"/>
      <c r="D5" s="130"/>
      <c r="E5" s="130"/>
      <c r="F5" s="130"/>
      <c r="G5" s="60"/>
      <c r="H5" s="60"/>
      <c r="I5" s="60"/>
      <c r="J5" s="60"/>
      <c r="K5" s="126" t="s">
        <v>40</v>
      </c>
      <c r="L5" s="60"/>
      <c r="M5" s="61"/>
    </row>
    <row r="6" spans="1:13" ht="15" customHeight="1" x14ac:dyDescent="0.2">
      <c r="A6" s="53" t="s">
        <v>20</v>
      </c>
      <c r="B6" s="131"/>
      <c r="C6" s="132"/>
      <c r="D6" s="132"/>
      <c r="E6" s="132"/>
      <c r="F6" s="132"/>
      <c r="G6" s="60"/>
      <c r="H6" s="60"/>
      <c r="I6" s="60"/>
      <c r="J6" s="60"/>
      <c r="K6" s="127"/>
      <c r="L6" s="60"/>
      <c r="M6" s="61"/>
    </row>
    <row r="7" spans="1:13" ht="15" customHeight="1" x14ac:dyDescent="0.2">
      <c r="A7" s="53" t="s">
        <v>21</v>
      </c>
      <c r="B7" s="131"/>
      <c r="C7" s="132"/>
      <c r="D7" s="132"/>
      <c r="E7" s="132"/>
      <c r="F7" s="132"/>
      <c r="G7" s="60"/>
      <c r="H7" s="60"/>
      <c r="I7" s="60"/>
      <c r="J7" s="60"/>
      <c r="K7" s="127"/>
      <c r="L7" s="60"/>
      <c r="M7" s="61"/>
    </row>
    <row r="8" spans="1:13" ht="15" customHeight="1" x14ac:dyDescent="0.2">
      <c r="A8" s="53" t="s">
        <v>22</v>
      </c>
      <c r="B8" s="131"/>
      <c r="C8" s="132"/>
      <c r="D8" s="132"/>
      <c r="E8" s="132"/>
      <c r="F8" s="132"/>
      <c r="G8" s="60"/>
      <c r="H8" s="60"/>
      <c r="I8" s="60"/>
      <c r="J8" s="60"/>
      <c r="K8" s="127"/>
      <c r="L8" s="60"/>
      <c r="M8" s="61"/>
    </row>
    <row r="9" spans="1:13" ht="15" customHeight="1" x14ac:dyDescent="0.2">
      <c r="A9" s="53" t="s">
        <v>23</v>
      </c>
      <c r="B9" s="131"/>
      <c r="C9" s="132"/>
      <c r="D9" s="132"/>
      <c r="E9" s="132"/>
      <c r="F9" s="132"/>
      <c r="G9" s="60"/>
      <c r="H9" s="60"/>
      <c r="I9" s="60"/>
      <c r="J9" s="60"/>
      <c r="K9" s="127"/>
      <c r="L9" s="60"/>
      <c r="M9" s="61"/>
    </row>
    <row r="10" spans="1:13" ht="15" customHeight="1" x14ac:dyDescent="0.2">
      <c r="A10" s="53" t="s">
        <v>24</v>
      </c>
      <c r="B10" s="131"/>
      <c r="C10" s="132"/>
      <c r="D10" s="132"/>
      <c r="E10" s="132"/>
      <c r="F10" s="132"/>
      <c r="G10" s="60"/>
      <c r="H10" s="60"/>
      <c r="I10" s="60"/>
      <c r="J10" s="60"/>
      <c r="K10" s="127"/>
      <c r="L10" s="60"/>
      <c r="M10" s="61"/>
    </row>
    <row r="11" spans="1:13" s="9" customFormat="1" ht="15" customHeight="1" x14ac:dyDescent="0.2">
      <c r="A11" s="52" t="s">
        <v>25</v>
      </c>
      <c r="B11" s="131"/>
      <c r="C11" s="132"/>
      <c r="D11" s="132"/>
      <c r="E11" s="132"/>
      <c r="F11" s="132"/>
      <c r="G11" s="62"/>
      <c r="H11" s="62"/>
      <c r="I11" s="62"/>
      <c r="J11" s="62"/>
      <c r="K11" s="127"/>
      <c r="L11" s="62"/>
      <c r="M11" s="63"/>
    </row>
    <row r="12" spans="1:13" s="6" customFormat="1" ht="15" customHeight="1" x14ac:dyDescent="0.2">
      <c r="A12" s="54" t="s">
        <v>26</v>
      </c>
      <c r="B12" s="131"/>
      <c r="C12" s="132"/>
      <c r="D12" s="132"/>
      <c r="E12" s="132"/>
      <c r="F12" s="132"/>
      <c r="G12" s="39">
        <v>4599.8999999999996</v>
      </c>
      <c r="H12" s="39">
        <v>4753.33</v>
      </c>
      <c r="I12" s="39">
        <v>4753.33</v>
      </c>
      <c r="J12" s="39">
        <v>4599.8999999999996</v>
      </c>
      <c r="K12" s="127"/>
      <c r="L12" s="39"/>
      <c r="M12" s="63"/>
    </row>
    <row r="13" spans="1:13" s="9" customFormat="1" ht="15" customHeight="1" x14ac:dyDescent="0.2">
      <c r="A13" s="54" t="s">
        <v>27</v>
      </c>
      <c r="B13" s="131"/>
      <c r="C13" s="132"/>
      <c r="D13" s="132"/>
      <c r="E13" s="132"/>
      <c r="F13" s="132"/>
      <c r="G13" s="62"/>
      <c r="H13" s="62"/>
      <c r="I13" s="62"/>
      <c r="J13" s="62"/>
      <c r="K13" s="127"/>
      <c r="L13" s="62"/>
      <c r="M13" s="63"/>
    </row>
    <row r="14" spans="1:13" s="6" customFormat="1" ht="15" customHeight="1" x14ac:dyDescent="0.2">
      <c r="A14" s="93" t="s">
        <v>28</v>
      </c>
      <c r="B14" s="131"/>
      <c r="C14" s="132"/>
      <c r="D14" s="132"/>
      <c r="E14" s="132"/>
      <c r="F14" s="132"/>
      <c r="G14" s="62"/>
      <c r="H14" s="62"/>
      <c r="I14" s="62"/>
      <c r="J14" s="62"/>
      <c r="K14" s="127"/>
      <c r="L14" s="62"/>
      <c r="M14" s="63"/>
    </row>
    <row r="15" spans="1:13" s="6" customFormat="1" ht="15" customHeight="1" x14ac:dyDescent="0.2">
      <c r="A15" s="93" t="s">
        <v>29</v>
      </c>
      <c r="B15" s="131"/>
      <c r="C15" s="132"/>
      <c r="D15" s="132"/>
      <c r="E15" s="132"/>
      <c r="F15" s="132"/>
      <c r="G15" s="62"/>
      <c r="H15" s="62"/>
      <c r="I15" s="62"/>
      <c r="J15" s="62"/>
      <c r="K15" s="127"/>
      <c r="L15" s="62"/>
      <c r="M15" s="63"/>
    </row>
    <row r="16" spans="1:13" ht="15" customHeight="1" x14ac:dyDescent="0.2">
      <c r="A16" s="54" t="s">
        <v>30</v>
      </c>
      <c r="B16" s="131"/>
      <c r="C16" s="132"/>
      <c r="D16" s="132"/>
      <c r="E16" s="132"/>
      <c r="F16" s="132"/>
      <c r="G16" s="62"/>
      <c r="H16" s="62"/>
      <c r="I16" s="62"/>
      <c r="J16" s="62"/>
      <c r="K16" s="127"/>
      <c r="L16" s="62"/>
      <c r="M16" s="63"/>
    </row>
    <row r="17" spans="1:13" ht="15" customHeight="1" x14ac:dyDescent="0.2">
      <c r="A17" s="54" t="s">
        <v>31</v>
      </c>
      <c r="B17" s="131"/>
      <c r="C17" s="132"/>
      <c r="D17" s="132"/>
      <c r="E17" s="132"/>
      <c r="F17" s="132"/>
      <c r="G17" s="62"/>
      <c r="H17" s="62"/>
      <c r="I17" s="62"/>
      <c r="J17" s="62"/>
      <c r="K17" s="127"/>
      <c r="L17" s="62"/>
      <c r="M17" s="63"/>
    </row>
    <row r="18" spans="1:13" ht="15" customHeight="1" thickBot="1" x14ac:dyDescent="0.25">
      <c r="A18" s="56" t="s">
        <v>32</v>
      </c>
      <c r="B18" s="131"/>
      <c r="C18" s="132"/>
      <c r="D18" s="132"/>
      <c r="E18" s="132"/>
      <c r="F18" s="132"/>
      <c r="G18" s="62"/>
      <c r="H18" s="62"/>
      <c r="I18" s="62"/>
      <c r="J18" s="62"/>
      <c r="K18" s="127"/>
      <c r="L18" s="62"/>
      <c r="M18" s="63"/>
    </row>
    <row r="19" spans="1:13" ht="15.75" customHeight="1" thickBot="1" x14ac:dyDescent="0.25">
      <c r="A19" s="44" t="s">
        <v>33</v>
      </c>
      <c r="B19" s="131"/>
      <c r="C19" s="132"/>
      <c r="D19" s="132"/>
      <c r="E19" s="132"/>
      <c r="F19" s="132"/>
      <c r="G19" s="65">
        <f t="shared" ref="G19:M19" si="0">SUM(G5:G18)</f>
        <v>4599.8999999999996</v>
      </c>
      <c r="H19" s="65">
        <f t="shared" si="0"/>
        <v>4753.33</v>
      </c>
      <c r="I19" s="65">
        <f t="shared" si="0"/>
        <v>4753.33</v>
      </c>
      <c r="J19" s="65">
        <f t="shared" si="0"/>
        <v>4599.8999999999996</v>
      </c>
      <c r="K19" s="127"/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31"/>
      <c r="C20" s="132"/>
      <c r="D20" s="132"/>
      <c r="E20" s="132"/>
      <c r="F20" s="132"/>
      <c r="G20" s="62">
        <v>3730.42</v>
      </c>
      <c r="H20" s="62">
        <f>153.33+2201.25</f>
        <v>2354.58</v>
      </c>
      <c r="I20" s="62">
        <v>153.33000000000001</v>
      </c>
      <c r="J20" s="62">
        <v>0</v>
      </c>
      <c r="K20" s="127"/>
      <c r="L20" s="62"/>
      <c r="M20" s="63"/>
    </row>
    <row r="21" spans="1:13" ht="15.75" customHeight="1" thickBot="1" x14ac:dyDescent="0.25">
      <c r="A21" s="44" t="s">
        <v>15</v>
      </c>
      <c r="B21" s="131"/>
      <c r="C21" s="132"/>
      <c r="D21" s="132"/>
      <c r="E21" s="132"/>
      <c r="F21" s="132"/>
      <c r="G21" s="65">
        <f t="shared" ref="G21:M21" si="1">G19-G20</f>
        <v>869.47999999999956</v>
      </c>
      <c r="H21" s="65">
        <f t="shared" si="1"/>
        <v>2398.75</v>
      </c>
      <c r="I21" s="65">
        <f t="shared" si="1"/>
        <v>4600</v>
      </c>
      <c r="J21" s="65">
        <f t="shared" si="1"/>
        <v>4599.8999999999996</v>
      </c>
      <c r="K21" s="127"/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31"/>
      <c r="C22" s="132"/>
      <c r="D22" s="132"/>
      <c r="E22" s="132"/>
      <c r="F22" s="132"/>
      <c r="G22" s="51">
        <f>AVERAGE(G21)</f>
        <v>869.47999999999956</v>
      </c>
      <c r="H22" s="51">
        <f>AVERAGE($G$21:H21)</f>
        <v>1634.1149999999998</v>
      </c>
      <c r="I22" s="51">
        <f>AVERAGE($G$21:I21)</f>
        <v>2622.7433333333333</v>
      </c>
      <c r="J22" s="51">
        <f>AVERAGE($G$21:J21)</f>
        <v>3117.0324999999998</v>
      </c>
      <c r="K22" s="127"/>
      <c r="L22" s="51"/>
      <c r="M22" s="71"/>
    </row>
    <row r="23" spans="1:13" ht="15.75" customHeight="1" thickBot="1" x14ac:dyDescent="0.25">
      <c r="A23" s="57" t="s">
        <v>13</v>
      </c>
      <c r="B23" s="133"/>
      <c r="C23" s="134"/>
      <c r="D23" s="134"/>
      <c r="E23" s="134"/>
      <c r="F23" s="134"/>
      <c r="G23" s="48"/>
      <c r="H23" s="48"/>
      <c r="I23" s="49"/>
      <c r="J23" s="48"/>
      <c r="K23" s="12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M3:M4"/>
    <mergeCell ref="K5:K23"/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81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>
        <v>4400</v>
      </c>
      <c r="H12" s="39">
        <v>4400</v>
      </c>
      <c r="I12" s="39">
        <v>4400</v>
      </c>
      <c r="J12" s="39">
        <v>4400</v>
      </c>
      <c r="K12" s="39">
        <v>4400</v>
      </c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>
        <v>199.47</v>
      </c>
      <c r="H15" s="62">
        <v>208.7</v>
      </c>
      <c r="I15" s="62">
        <v>195.7</v>
      </c>
      <c r="J15" s="62">
        <v>203.25</v>
      </c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4599.47</v>
      </c>
      <c r="H19" s="65">
        <f t="shared" si="1"/>
        <v>4608.7</v>
      </c>
      <c r="I19" s="65">
        <f t="shared" si="1"/>
        <v>4595.7</v>
      </c>
      <c r="J19" s="65">
        <f t="shared" si="1"/>
        <v>4603.25</v>
      </c>
      <c r="K19" s="65">
        <f t="shared" si="1"/>
        <v>4400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>
        <v>199.47</v>
      </c>
      <c r="H20" s="62">
        <v>8.6999999999999993</v>
      </c>
      <c r="I20" s="62">
        <v>0</v>
      </c>
      <c r="J20" s="62">
        <v>3.25</v>
      </c>
      <c r="K20" s="62">
        <v>0</v>
      </c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4400</v>
      </c>
      <c r="H21" s="65">
        <f t="shared" si="3"/>
        <v>4600</v>
      </c>
      <c r="I21" s="65">
        <f t="shared" si="3"/>
        <v>4595.7</v>
      </c>
      <c r="J21" s="65">
        <f t="shared" si="3"/>
        <v>4600</v>
      </c>
      <c r="K21" s="65">
        <f t="shared" si="3"/>
        <v>4400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>
        <f>AVERAGE($B$21:G21)</f>
        <v>4546.2233333333334</v>
      </c>
      <c r="H22" s="51">
        <f>AVERAGE($B$21:H21)</f>
        <v>4553.9057142857146</v>
      </c>
      <c r="I22" s="51">
        <f>AVERAGE($B$21:I21)</f>
        <v>4559.13</v>
      </c>
      <c r="J22" s="51">
        <f>AVERAGE($B$21:J21)</f>
        <v>4563.6711111111108</v>
      </c>
      <c r="K22" s="51">
        <f>AVERAGE($B$21:K21)</f>
        <v>4547.3040000000001</v>
      </c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>
        <v>3206.9</v>
      </c>
      <c r="H5" s="60">
        <v>3206.9</v>
      </c>
      <c r="I5" s="60">
        <v>3206.9</v>
      </c>
      <c r="J5" s="60">
        <v>3206.9</v>
      </c>
      <c r="K5" s="60">
        <v>3206.9</v>
      </c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39">
        <v>1900</v>
      </c>
      <c r="H12" s="39">
        <v>1900</v>
      </c>
      <c r="I12" s="39">
        <v>1900</v>
      </c>
      <c r="J12" s="39">
        <v>1900</v>
      </c>
      <c r="K12" s="39">
        <v>1900</v>
      </c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5106.8999999999996</v>
      </c>
      <c r="H19" s="65">
        <f t="shared" si="1"/>
        <v>5106.8999999999996</v>
      </c>
      <c r="I19" s="65">
        <f t="shared" si="1"/>
        <v>5106.8999999999996</v>
      </c>
      <c r="J19" s="65">
        <f t="shared" si="1"/>
        <v>5106.8999999999996</v>
      </c>
      <c r="K19" s="65">
        <f t="shared" si="1"/>
        <v>5106.8999999999996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>
        <v>506.9</v>
      </c>
      <c r="H20" s="62">
        <v>506.9</v>
      </c>
      <c r="I20" s="62">
        <v>506.9</v>
      </c>
      <c r="J20" s="62">
        <v>506.9</v>
      </c>
      <c r="K20" s="62">
        <v>506.9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>
        <v>2300</v>
      </c>
      <c r="H5" s="60">
        <v>2300</v>
      </c>
      <c r="I5" s="60">
        <v>2559.88</v>
      </c>
      <c r="J5" s="60">
        <v>2559.88</v>
      </c>
      <c r="K5" s="60">
        <v>2559.88</v>
      </c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>
        <v>155.52000000000001</v>
      </c>
      <c r="H7" s="60"/>
      <c r="I7" s="60">
        <f>140.52+158.16</f>
        <v>298.68</v>
      </c>
      <c r="J7" s="60">
        <v>156.47</v>
      </c>
      <c r="K7" s="60">
        <v>198.53</v>
      </c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>
        <v>325</v>
      </c>
      <c r="H15" s="62"/>
      <c r="I15" s="62">
        <v>611.27</v>
      </c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>
        <v>265</v>
      </c>
      <c r="I18" s="62"/>
      <c r="J18" s="62"/>
      <c r="K18" s="62">
        <v>358</v>
      </c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2780.52</v>
      </c>
      <c r="H19" s="65">
        <f t="shared" si="1"/>
        <v>2565</v>
      </c>
      <c r="I19" s="65">
        <f t="shared" si="1"/>
        <v>3469.83</v>
      </c>
      <c r="J19" s="65">
        <f t="shared" si="1"/>
        <v>2716.35</v>
      </c>
      <c r="K19" s="65">
        <f t="shared" si="1"/>
        <v>3116.4100000000003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>
        <v>4.5</v>
      </c>
      <c r="H20" s="62">
        <v>0</v>
      </c>
      <c r="I20" s="62">
        <v>3.95</v>
      </c>
      <c r="J20" s="62">
        <v>3.15</v>
      </c>
      <c r="K20" s="62">
        <v>0.95</v>
      </c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2776.02</v>
      </c>
      <c r="H21" s="65">
        <f t="shared" si="2"/>
        <v>2565</v>
      </c>
      <c r="I21" s="65">
        <f t="shared" si="2"/>
        <v>3465.88</v>
      </c>
      <c r="J21" s="65">
        <f t="shared" si="2"/>
        <v>2713.2</v>
      </c>
      <c r="K21" s="65">
        <f t="shared" si="2"/>
        <v>3115.4600000000005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>
        <f>AVERAGE($B$21:G21)</f>
        <v>3319.2166666666667</v>
      </c>
      <c r="H22" s="51">
        <f>AVERAGE($B$21:H21)</f>
        <v>3211.4714285714285</v>
      </c>
      <c r="I22" s="51">
        <f>AVERAGE($B$21:I21)</f>
        <v>3243.2725</v>
      </c>
      <c r="J22" s="51">
        <f>AVERAGE($B$21:J21)</f>
        <v>3184.3755555555558</v>
      </c>
      <c r="K22" s="51">
        <f>AVERAGE($B$21:K21)</f>
        <v>3177.4839999999999</v>
      </c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>
        <v>4800</v>
      </c>
      <c r="H12" s="62">
        <v>4960</v>
      </c>
      <c r="I12" s="62">
        <v>4960</v>
      </c>
      <c r="J12" s="60">
        <v>4800</v>
      </c>
      <c r="K12" s="62">
        <v>4960</v>
      </c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4800</v>
      </c>
      <c r="H19" s="65">
        <f t="shared" si="1"/>
        <v>4960</v>
      </c>
      <c r="I19" s="65">
        <f t="shared" si="1"/>
        <v>4960</v>
      </c>
      <c r="J19" s="65">
        <f t="shared" si="1"/>
        <v>4800</v>
      </c>
      <c r="K19" s="65">
        <f t="shared" si="1"/>
        <v>4960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>
        <v>200</v>
      </c>
      <c r="H20" s="62">
        <v>360</v>
      </c>
      <c r="I20" s="62">
        <v>360</v>
      </c>
      <c r="J20" s="62">
        <v>200</v>
      </c>
      <c r="K20" s="62">
        <v>360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>
        <f>AVERAGE($B$21:G21)</f>
        <v>4580</v>
      </c>
      <c r="H22" s="51">
        <f>AVERAGE($B$21:H21)</f>
        <v>4582.8571428571431</v>
      </c>
      <c r="I22" s="51">
        <f>AVERAGE($B$21:I21)</f>
        <v>4585</v>
      </c>
      <c r="J22" s="51">
        <f>AVERAGE($B$21:J21)</f>
        <v>4586.666666666667</v>
      </c>
      <c r="K22" s="51">
        <f>AVERAGE($B$21:K21)</f>
        <v>4588</v>
      </c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>
        <v>2300</v>
      </c>
      <c r="H5" s="60">
        <v>2300</v>
      </c>
      <c r="I5" s="60">
        <v>2300</v>
      </c>
      <c r="J5" s="60">
        <v>2300</v>
      </c>
      <c r="K5" s="60">
        <v>2300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>
        <v>1800</v>
      </c>
      <c r="H13" s="62">
        <v>1800</v>
      </c>
      <c r="I13" s="62">
        <v>1800</v>
      </c>
      <c r="J13" s="62">
        <v>1800</v>
      </c>
      <c r="K13" s="62">
        <f>1800+480</f>
        <v>2280</v>
      </c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4100</v>
      </c>
      <c r="H19" s="65">
        <f t="shared" si="1"/>
        <v>4100</v>
      </c>
      <c r="I19" s="65">
        <f t="shared" si="1"/>
        <v>4100</v>
      </c>
      <c r="J19" s="65">
        <f t="shared" si="1"/>
        <v>4100</v>
      </c>
      <c r="K19" s="65">
        <f t="shared" si="1"/>
        <v>4580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4100</v>
      </c>
      <c r="H21" s="65">
        <f t="shared" si="4"/>
        <v>4100</v>
      </c>
      <c r="I21" s="65">
        <f t="shared" si="2"/>
        <v>4100</v>
      </c>
      <c r="J21" s="65">
        <f t="shared" si="2"/>
        <v>4100</v>
      </c>
      <c r="K21" s="65">
        <f t="shared" ref="K21:L21" si="5">K19-K20</f>
        <v>4580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>
        <f>AVERAGE($B$21:G21)</f>
        <v>2953.3333333333335</v>
      </c>
      <c r="H22" s="51">
        <f>AVERAGE($B$21:H21)</f>
        <v>3117.1428571428573</v>
      </c>
      <c r="I22" s="51">
        <f>AVERAGE($B$21:I21)</f>
        <v>3240</v>
      </c>
      <c r="J22" s="51">
        <f>AVERAGE($B$21:J21)</f>
        <v>3335.5555555555557</v>
      </c>
      <c r="K22" s="51">
        <f>AVERAGE($B$21:K21)</f>
        <v>3460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zoomScaleNormal="100" workbookViewId="0">
      <selection activeCell="K5" sqref="K5:K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83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88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88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129" t="s">
        <v>40</v>
      </c>
      <c r="C5" s="130"/>
      <c r="D5" s="130"/>
      <c r="E5" s="130"/>
      <c r="F5" s="130"/>
      <c r="G5" s="60"/>
      <c r="H5" s="60"/>
      <c r="I5" s="60"/>
      <c r="J5" s="60"/>
      <c r="K5" s="126" t="s">
        <v>40</v>
      </c>
      <c r="L5" s="60"/>
      <c r="M5" s="61"/>
    </row>
    <row r="6" spans="1:13" ht="15" customHeight="1" x14ac:dyDescent="0.2">
      <c r="A6" s="53" t="s">
        <v>20</v>
      </c>
      <c r="B6" s="131"/>
      <c r="C6" s="132"/>
      <c r="D6" s="132"/>
      <c r="E6" s="132"/>
      <c r="F6" s="132"/>
      <c r="G6" s="60"/>
      <c r="H6" s="60"/>
      <c r="I6" s="60"/>
      <c r="J6" s="60"/>
      <c r="K6" s="127"/>
      <c r="L6" s="60"/>
      <c r="M6" s="61"/>
    </row>
    <row r="7" spans="1:13" ht="15" customHeight="1" x14ac:dyDescent="0.2">
      <c r="A7" s="53" t="s">
        <v>21</v>
      </c>
      <c r="B7" s="131"/>
      <c r="C7" s="132"/>
      <c r="D7" s="132"/>
      <c r="E7" s="132"/>
      <c r="F7" s="132"/>
      <c r="G7" s="60"/>
      <c r="H7" s="60"/>
      <c r="I7" s="60"/>
      <c r="J7" s="60"/>
      <c r="K7" s="127"/>
      <c r="L7" s="60"/>
      <c r="M7" s="61"/>
    </row>
    <row r="8" spans="1:13" ht="15" customHeight="1" x14ac:dyDescent="0.2">
      <c r="A8" s="53" t="s">
        <v>22</v>
      </c>
      <c r="B8" s="131"/>
      <c r="C8" s="132"/>
      <c r="D8" s="132"/>
      <c r="E8" s="132"/>
      <c r="F8" s="132"/>
      <c r="G8" s="60"/>
      <c r="H8" s="60"/>
      <c r="I8" s="60"/>
      <c r="J8" s="60"/>
      <c r="K8" s="127"/>
      <c r="L8" s="60"/>
      <c r="M8" s="61"/>
    </row>
    <row r="9" spans="1:13" ht="15" customHeight="1" x14ac:dyDescent="0.2">
      <c r="A9" s="53" t="s">
        <v>23</v>
      </c>
      <c r="B9" s="131"/>
      <c r="C9" s="132"/>
      <c r="D9" s="132"/>
      <c r="E9" s="132"/>
      <c r="F9" s="132"/>
      <c r="G9" s="60"/>
      <c r="H9" s="60"/>
      <c r="I9" s="60"/>
      <c r="J9" s="60"/>
      <c r="K9" s="127"/>
      <c r="L9" s="60"/>
      <c r="M9" s="61"/>
    </row>
    <row r="10" spans="1:13" ht="15" customHeight="1" x14ac:dyDescent="0.2">
      <c r="A10" s="53" t="s">
        <v>24</v>
      </c>
      <c r="B10" s="131"/>
      <c r="C10" s="132"/>
      <c r="D10" s="132"/>
      <c r="E10" s="132"/>
      <c r="F10" s="132"/>
      <c r="G10" s="60"/>
      <c r="H10" s="60"/>
      <c r="I10" s="60"/>
      <c r="J10" s="60"/>
      <c r="K10" s="127"/>
      <c r="L10" s="60"/>
      <c r="M10" s="61"/>
    </row>
    <row r="11" spans="1:13" s="9" customFormat="1" ht="15" customHeight="1" x14ac:dyDescent="0.2">
      <c r="A11" s="52" t="s">
        <v>25</v>
      </c>
      <c r="B11" s="131"/>
      <c r="C11" s="132"/>
      <c r="D11" s="132"/>
      <c r="E11" s="132"/>
      <c r="F11" s="132"/>
      <c r="G11" s="62"/>
      <c r="H11" s="62"/>
      <c r="I11" s="62"/>
      <c r="J11" s="62"/>
      <c r="K11" s="127"/>
      <c r="L11" s="62"/>
      <c r="M11" s="63"/>
    </row>
    <row r="12" spans="1:13" s="6" customFormat="1" ht="15" customHeight="1" x14ac:dyDescent="0.2">
      <c r="A12" s="54" t="s">
        <v>26</v>
      </c>
      <c r="B12" s="131"/>
      <c r="C12" s="132"/>
      <c r="D12" s="132"/>
      <c r="E12" s="132"/>
      <c r="F12" s="132"/>
      <c r="G12" s="39"/>
      <c r="H12" s="39"/>
      <c r="I12" s="39"/>
      <c r="J12" s="39"/>
      <c r="K12" s="127"/>
      <c r="L12" s="39"/>
      <c r="M12" s="63"/>
    </row>
    <row r="13" spans="1:13" s="9" customFormat="1" ht="15" customHeight="1" x14ac:dyDescent="0.2">
      <c r="A13" s="54" t="s">
        <v>27</v>
      </c>
      <c r="B13" s="131"/>
      <c r="C13" s="132"/>
      <c r="D13" s="132"/>
      <c r="E13" s="132"/>
      <c r="F13" s="132"/>
      <c r="G13" s="62"/>
      <c r="H13" s="62"/>
      <c r="I13" s="62"/>
      <c r="J13" s="62"/>
      <c r="K13" s="127"/>
      <c r="L13" s="62"/>
      <c r="M13" s="63"/>
    </row>
    <row r="14" spans="1:13" s="6" customFormat="1" ht="15" customHeight="1" x14ac:dyDescent="0.2">
      <c r="A14" s="93" t="s">
        <v>28</v>
      </c>
      <c r="B14" s="131"/>
      <c r="C14" s="132"/>
      <c r="D14" s="132"/>
      <c r="E14" s="132"/>
      <c r="F14" s="132"/>
      <c r="G14" s="62">
        <v>4600</v>
      </c>
      <c r="H14" s="62">
        <v>4600</v>
      </c>
      <c r="I14" s="62">
        <v>4600</v>
      </c>
      <c r="J14" s="62">
        <v>4600</v>
      </c>
      <c r="K14" s="127"/>
      <c r="L14" s="62"/>
      <c r="M14" s="63"/>
    </row>
    <row r="15" spans="1:13" s="6" customFormat="1" ht="15" customHeight="1" x14ac:dyDescent="0.2">
      <c r="A15" s="93" t="s">
        <v>29</v>
      </c>
      <c r="B15" s="131"/>
      <c r="C15" s="132"/>
      <c r="D15" s="132"/>
      <c r="E15" s="132"/>
      <c r="F15" s="132"/>
      <c r="G15" s="62"/>
      <c r="H15" s="62"/>
      <c r="I15" s="62"/>
      <c r="J15" s="62"/>
      <c r="K15" s="127"/>
      <c r="L15" s="62"/>
      <c r="M15" s="63"/>
    </row>
    <row r="16" spans="1:13" ht="15" customHeight="1" x14ac:dyDescent="0.2">
      <c r="A16" s="54" t="s">
        <v>30</v>
      </c>
      <c r="B16" s="131"/>
      <c r="C16" s="132"/>
      <c r="D16" s="132"/>
      <c r="E16" s="132"/>
      <c r="F16" s="132"/>
      <c r="G16" s="62"/>
      <c r="H16" s="62"/>
      <c r="I16" s="62"/>
      <c r="J16" s="62"/>
      <c r="K16" s="127"/>
      <c r="L16" s="62"/>
      <c r="M16" s="63"/>
    </row>
    <row r="17" spans="1:13" ht="15" customHeight="1" x14ac:dyDescent="0.2">
      <c r="A17" s="54" t="s">
        <v>31</v>
      </c>
      <c r="B17" s="131"/>
      <c r="C17" s="132"/>
      <c r="D17" s="132"/>
      <c r="E17" s="132"/>
      <c r="F17" s="132"/>
      <c r="G17" s="62"/>
      <c r="H17" s="62"/>
      <c r="I17" s="62"/>
      <c r="J17" s="62"/>
      <c r="K17" s="127"/>
      <c r="L17" s="62"/>
      <c r="M17" s="63"/>
    </row>
    <row r="18" spans="1:13" ht="15" customHeight="1" thickBot="1" x14ac:dyDescent="0.25">
      <c r="A18" s="56" t="s">
        <v>32</v>
      </c>
      <c r="B18" s="131"/>
      <c r="C18" s="132"/>
      <c r="D18" s="132"/>
      <c r="E18" s="132"/>
      <c r="F18" s="132"/>
      <c r="G18" s="62"/>
      <c r="H18" s="62"/>
      <c r="I18" s="62"/>
      <c r="J18" s="62"/>
      <c r="K18" s="127"/>
      <c r="L18" s="62"/>
      <c r="M18" s="63"/>
    </row>
    <row r="19" spans="1:13" ht="15.75" customHeight="1" thickBot="1" x14ac:dyDescent="0.25">
      <c r="A19" s="44" t="s">
        <v>33</v>
      </c>
      <c r="B19" s="131"/>
      <c r="C19" s="132"/>
      <c r="D19" s="132"/>
      <c r="E19" s="132"/>
      <c r="F19" s="132"/>
      <c r="G19" s="65">
        <f t="shared" ref="G19:M19" si="0">SUM(G5:G18)</f>
        <v>4600</v>
      </c>
      <c r="H19" s="65">
        <f t="shared" si="0"/>
        <v>4600</v>
      </c>
      <c r="I19" s="65">
        <f t="shared" si="0"/>
        <v>4600</v>
      </c>
      <c r="J19" s="65">
        <f t="shared" si="0"/>
        <v>4600</v>
      </c>
      <c r="K19" s="127"/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31"/>
      <c r="C20" s="132"/>
      <c r="D20" s="132"/>
      <c r="E20" s="132"/>
      <c r="F20" s="132"/>
      <c r="G20" s="62">
        <v>0</v>
      </c>
      <c r="H20" s="62">
        <v>0</v>
      </c>
      <c r="I20" s="62">
        <v>1465.87</v>
      </c>
      <c r="J20" s="62">
        <v>0</v>
      </c>
      <c r="K20" s="127"/>
      <c r="L20" s="62"/>
      <c r="M20" s="63"/>
    </row>
    <row r="21" spans="1:13" ht="15.75" customHeight="1" thickBot="1" x14ac:dyDescent="0.25">
      <c r="A21" s="44" t="s">
        <v>15</v>
      </c>
      <c r="B21" s="131"/>
      <c r="C21" s="132"/>
      <c r="D21" s="132"/>
      <c r="E21" s="132"/>
      <c r="F21" s="132"/>
      <c r="G21" s="65">
        <f t="shared" ref="G21:M21" si="1">G19-G20</f>
        <v>4600</v>
      </c>
      <c r="H21" s="65">
        <f t="shared" si="1"/>
        <v>4600</v>
      </c>
      <c r="I21" s="65">
        <f t="shared" si="1"/>
        <v>3134.13</v>
      </c>
      <c r="J21" s="65">
        <f t="shared" si="1"/>
        <v>4600</v>
      </c>
      <c r="K21" s="127"/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31"/>
      <c r="C22" s="132"/>
      <c r="D22" s="132"/>
      <c r="E22" s="132"/>
      <c r="F22" s="132"/>
      <c r="G22" s="51">
        <f>AVERAGE(G21)</f>
        <v>4600</v>
      </c>
      <c r="H22" s="51">
        <f>AVERAGE($G$21:H21)</f>
        <v>4600</v>
      </c>
      <c r="I22" s="51">
        <f>AVERAGE($G$21:I21)</f>
        <v>4111.376666666667</v>
      </c>
      <c r="J22" s="51">
        <f>AVERAGE($G$21:J21)</f>
        <v>4233.5325000000003</v>
      </c>
      <c r="K22" s="127"/>
      <c r="L22" s="51"/>
      <c r="M22" s="71"/>
    </row>
    <row r="23" spans="1:13" ht="15.75" customHeight="1" thickBot="1" x14ac:dyDescent="0.25">
      <c r="A23" s="57" t="s">
        <v>13</v>
      </c>
      <c r="B23" s="133"/>
      <c r="C23" s="134"/>
      <c r="D23" s="134"/>
      <c r="E23" s="134"/>
      <c r="F23" s="134"/>
      <c r="G23" s="48"/>
      <c r="H23" s="48"/>
      <c r="I23" s="49"/>
      <c r="J23" s="48"/>
      <c r="K23" s="12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M3:M4"/>
    <mergeCell ref="K5:K23"/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K22" sqref="K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4" ht="21.75" thickBot="1" x14ac:dyDescent="0.25">
      <c r="A2" s="107" t="s">
        <v>80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89" customFormat="1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88" customFormat="1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>
        <v>163.98</v>
      </c>
      <c r="H10" s="60">
        <v>163.98</v>
      </c>
      <c r="I10" s="60">
        <v>163.98</v>
      </c>
      <c r="J10" s="60">
        <v>163.81</v>
      </c>
      <c r="K10" s="60">
        <v>146.94</v>
      </c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>
        <f>1200</f>
        <v>1200</v>
      </c>
      <c r="H13" s="62">
        <v>2900</v>
      </c>
      <c r="I13" s="62">
        <f>2360+540</f>
        <v>2900</v>
      </c>
      <c r="J13" s="62">
        <f>580+2020</f>
        <v>2600</v>
      </c>
      <c r="K13" s="62">
        <f>1529+640</f>
        <v>2169</v>
      </c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>
        <v>1210</v>
      </c>
      <c r="H15" s="62">
        <v>617.45000000000005</v>
      </c>
      <c r="I15" s="62">
        <v>851.6</v>
      </c>
      <c r="J15" s="62">
        <v>1067.0999999999999</v>
      </c>
      <c r="K15" s="62">
        <v>998.3</v>
      </c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>
        <v>1900</v>
      </c>
      <c r="H18" s="62">
        <v>930.3</v>
      </c>
      <c r="I18" s="62">
        <f>400+400</f>
        <v>800</v>
      </c>
      <c r="J18" s="62">
        <f>450+400</f>
        <v>850</v>
      </c>
      <c r="K18" s="62">
        <f>450+753</f>
        <v>1203</v>
      </c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4473.9799999999996</v>
      </c>
      <c r="H19" s="65">
        <f t="shared" si="2"/>
        <v>4611.7300000000005</v>
      </c>
      <c r="I19" s="65">
        <f t="shared" si="2"/>
        <v>4715.58</v>
      </c>
      <c r="J19" s="65">
        <f t="shared" si="2"/>
        <v>4680.91</v>
      </c>
      <c r="K19" s="65">
        <f t="shared" si="2"/>
        <v>4517.24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>
        <v>0</v>
      </c>
      <c r="H20" s="62">
        <v>11.73</v>
      </c>
      <c r="I20" s="62">
        <v>115.58</v>
      </c>
      <c r="J20" s="62">
        <v>80.91</v>
      </c>
      <c r="K20" s="62">
        <v>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4473.9799999999996</v>
      </c>
      <c r="H21" s="65">
        <f t="shared" si="4"/>
        <v>4600.0000000000009</v>
      </c>
      <c r="I21" s="65">
        <f t="shared" si="4"/>
        <v>4600</v>
      </c>
      <c r="J21" s="65">
        <f t="shared" si="4"/>
        <v>4600</v>
      </c>
      <c r="K21" s="65">
        <f t="shared" si="4"/>
        <v>4517.24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>
        <f>AVERAGE($B$21:G21)</f>
        <v>4532.1733333333332</v>
      </c>
      <c r="H22" s="51">
        <f>AVERAGE($B$21:H21)</f>
        <v>4541.8628571428571</v>
      </c>
      <c r="I22" s="51">
        <f>AVERAGE($B$21:I21)</f>
        <v>4549.1299999999992</v>
      </c>
      <c r="J22" s="51">
        <f>AVERAGE($B$21:J21)</f>
        <v>4554.7822222222212</v>
      </c>
      <c r="K22" s="51">
        <f>AVERAGE($B$21:K21)</f>
        <v>4551.0279999999993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94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>
        <v>4560</v>
      </c>
      <c r="H12" s="62">
        <v>4712</v>
      </c>
      <c r="I12" s="62">
        <v>4712</v>
      </c>
      <c r="J12" s="60">
        <v>4560</v>
      </c>
      <c r="K12" s="62">
        <v>4712</v>
      </c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4560</v>
      </c>
      <c r="H19" s="65">
        <f t="shared" si="1"/>
        <v>4712</v>
      </c>
      <c r="I19" s="65">
        <f t="shared" si="1"/>
        <v>4712</v>
      </c>
      <c r="J19" s="65">
        <f t="shared" si="1"/>
        <v>4560</v>
      </c>
      <c r="K19" s="65">
        <f t="shared" si="1"/>
        <v>4712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>
        <v>0</v>
      </c>
      <c r="H20" s="62">
        <v>112</v>
      </c>
      <c r="I20" s="62">
        <v>112</v>
      </c>
      <c r="J20" s="62">
        <v>0</v>
      </c>
      <c r="K20" s="62">
        <v>112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4560</v>
      </c>
      <c r="H21" s="65">
        <f t="shared" si="2"/>
        <v>4600</v>
      </c>
      <c r="I21" s="65">
        <f t="shared" si="2"/>
        <v>4600</v>
      </c>
      <c r="J21" s="65">
        <f t="shared" si="2"/>
        <v>4560</v>
      </c>
      <c r="K21" s="65">
        <f t="shared" si="2"/>
        <v>4600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>
        <f>AVERAGE($B$21:G21)</f>
        <v>4529.333333333333</v>
      </c>
      <c r="H22" s="51">
        <f>AVERAGE($B$21:H21)</f>
        <v>4539.4285714285716</v>
      </c>
      <c r="I22" s="51">
        <f>AVERAGE($B$21:I21)</f>
        <v>4547</v>
      </c>
      <c r="J22" s="51">
        <f>AVERAGE($B$21:J21)</f>
        <v>4548.4444444444443</v>
      </c>
      <c r="K22" s="51">
        <f>AVERAGE($B$21:K21)</f>
        <v>4553.6000000000004</v>
      </c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J5" sqref="J5:J18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38" t="s">
        <v>18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4" ht="21.75" thickBot="1" x14ac:dyDescent="0.25">
      <c r="A2" s="107" t="s">
        <v>78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s="94" customFormat="1" ht="11.25" x14ac:dyDescent="0.25">
      <c r="A3" s="122" t="s">
        <v>0</v>
      </c>
      <c r="B3" s="14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4" s="37" customFormat="1" ht="11.25" x14ac:dyDescent="0.25">
      <c r="A4" s="123"/>
      <c r="B4" s="14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135" t="s">
        <v>39</v>
      </c>
      <c r="H5" s="135" t="s">
        <v>39</v>
      </c>
      <c r="I5" s="135" t="s">
        <v>39</v>
      </c>
      <c r="J5" s="135" t="s">
        <v>39</v>
      </c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136"/>
      <c r="H6" s="136"/>
      <c r="I6" s="136"/>
      <c r="J6" s="136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136"/>
      <c r="H7" s="136"/>
      <c r="I7" s="136"/>
      <c r="J7" s="136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136"/>
      <c r="H8" s="136"/>
      <c r="I8" s="136"/>
      <c r="J8" s="136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136"/>
      <c r="H9" s="136"/>
      <c r="I9" s="136"/>
      <c r="J9" s="136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136"/>
      <c r="H10" s="136"/>
      <c r="I10" s="136"/>
      <c r="J10" s="136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136"/>
      <c r="H11" s="136"/>
      <c r="I11" s="136"/>
      <c r="J11" s="136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136"/>
      <c r="H12" s="136"/>
      <c r="I12" s="136"/>
      <c r="J12" s="136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136"/>
      <c r="H13" s="136"/>
      <c r="I13" s="136"/>
      <c r="J13" s="136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136"/>
      <c r="H14" s="136"/>
      <c r="I14" s="136"/>
      <c r="J14" s="136"/>
      <c r="K14" s="39">
        <v>4600</v>
      </c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136"/>
      <c r="H15" s="136"/>
      <c r="I15" s="136"/>
      <c r="J15" s="136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136"/>
      <c r="H16" s="136"/>
      <c r="I16" s="136"/>
      <c r="J16" s="136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136"/>
      <c r="H17" s="136"/>
      <c r="I17" s="136"/>
      <c r="J17" s="136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137"/>
      <c r="H18" s="137"/>
      <c r="I18" s="137"/>
      <c r="J18" s="137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4600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>
        <v>0</v>
      </c>
      <c r="I20" s="62"/>
      <c r="J20" s="62"/>
      <c r="K20" s="62">
        <v>0</v>
      </c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>
        <f>AVERAGE(B21:F21,K21)</f>
        <v>4600</v>
      </c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48"/>
      <c r="H23" s="48"/>
      <c r="I23" s="49"/>
      <c r="J23" s="48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9">
    <mergeCell ref="I3:I4"/>
    <mergeCell ref="J3:J4"/>
    <mergeCell ref="K3:K4"/>
    <mergeCell ref="G5:G18"/>
    <mergeCell ref="H5:H18"/>
    <mergeCell ref="I5:I18"/>
    <mergeCell ref="J5:J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75" thickBot="1" x14ac:dyDescent="0.25">
      <c r="A2" s="107" t="s">
        <v>77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3" s="37" customFormat="1" ht="11.25" x14ac:dyDescent="0.25">
      <c r="A3" s="122" t="s">
        <v>0</v>
      </c>
      <c r="B3" s="124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4" t="s">
        <v>11</v>
      </c>
    </row>
    <row r="4" spans="1:13" s="37" customFormat="1" ht="11.25" x14ac:dyDescent="0.25">
      <c r="A4" s="123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5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>
        <v>1200</v>
      </c>
      <c r="H5" s="60">
        <v>1200</v>
      </c>
      <c r="I5" s="60">
        <v>1200</v>
      </c>
      <c r="J5" s="60">
        <v>1200</v>
      </c>
      <c r="K5" s="60">
        <v>1200</v>
      </c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>
        <v>3500</v>
      </c>
      <c r="H14" s="39">
        <v>3500</v>
      </c>
      <c r="I14" s="39">
        <v>3500</v>
      </c>
      <c r="J14" s="39">
        <v>3500</v>
      </c>
      <c r="K14" s="39">
        <v>3500</v>
      </c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4700</v>
      </c>
      <c r="H19" s="65">
        <f t="shared" si="1"/>
        <v>4700</v>
      </c>
      <c r="I19" s="65">
        <f t="shared" si="1"/>
        <v>4700</v>
      </c>
      <c r="J19" s="65">
        <f t="shared" si="1"/>
        <v>4700</v>
      </c>
      <c r="K19" s="65">
        <f t="shared" si="1"/>
        <v>4700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>
        <v>100</v>
      </c>
      <c r="H20" s="62">
        <v>100</v>
      </c>
      <c r="I20" s="62">
        <v>100</v>
      </c>
      <c r="J20" s="62">
        <v>100</v>
      </c>
      <c r="K20" s="62">
        <v>100</v>
      </c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4600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>
        <f>AVERAGE($B$21:K21)</f>
        <v>4600</v>
      </c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2022-11-08T15:06:57Z</dcterms:modified>
</cp:coreProperties>
</file>